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defaultThemeVersion="124226"/>
  <xr:revisionPtr revIDLastSave="0" documentId="13_ncr:1_{4657C98F-7257-458B-85B4-776DC028C445}" xr6:coauthVersionLast="47" xr6:coauthVersionMax="47" xr10:uidLastSave="{00000000-0000-0000-0000-000000000000}"/>
  <bookViews>
    <workbookView xWindow="-120" yWindow="-120" windowWidth="29040" windowHeight="15840"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definedNames>
    <definedName name="_cur1">#REF!</definedName>
    <definedName name="_cur2">#REF!</definedName>
    <definedName name="_xlnm._FilterDatabase" localSheetId="29" hidden="1">Instruction!$A$106:$C$110</definedName>
    <definedName name="_sum1">#REF!</definedName>
    <definedName name="_sum2">#REF!</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80" l="1"/>
  <c r="D33" i="80"/>
  <c r="C33" i="80"/>
  <c r="F33" i="80"/>
  <c r="C11" i="80"/>
  <c r="G11" i="80"/>
  <c r="D11" i="80"/>
  <c r="F11" i="80"/>
  <c r="E11" i="80"/>
  <c r="G8" i="80"/>
  <c r="F8" i="80"/>
  <c r="E8" i="80"/>
  <c r="D8" i="80"/>
  <c r="C8" i="80"/>
  <c r="C30" i="79"/>
  <c r="K23" i="36"/>
  <c r="J23" i="36"/>
  <c r="I23" i="36"/>
  <c r="H23" i="36"/>
  <c r="G23" i="36"/>
  <c r="F23" i="36"/>
  <c r="K21" i="36"/>
  <c r="J21" i="36"/>
  <c r="I21" i="36"/>
  <c r="H21" i="36"/>
  <c r="G21" i="36"/>
  <c r="F21" i="36"/>
  <c r="E21" i="36"/>
  <c r="D21" i="36"/>
  <c r="C21" i="36"/>
  <c r="E16" i="36"/>
  <c r="K16" i="36"/>
  <c r="F16" i="36"/>
  <c r="C16" i="36"/>
  <c r="J16" i="36"/>
  <c r="I16" i="36"/>
  <c r="G16" i="36"/>
  <c r="S21" i="35"/>
  <c r="S20" i="35"/>
  <c r="S19" i="35"/>
  <c r="S18" i="35"/>
  <c r="S17" i="35"/>
  <c r="S16" i="35"/>
  <c r="S15" i="35"/>
  <c r="S14" i="35"/>
  <c r="S13" i="35"/>
  <c r="S12" i="35"/>
  <c r="S11" i="35"/>
  <c r="S10" i="35"/>
  <c r="S9" i="35"/>
  <c r="S8" i="35"/>
  <c r="R22" i="35"/>
  <c r="Q22" i="35"/>
  <c r="P22" i="35"/>
  <c r="O22" i="35"/>
  <c r="N22" i="35"/>
  <c r="M22" i="35"/>
  <c r="L22" i="35"/>
  <c r="K22" i="35"/>
  <c r="J22" i="35"/>
  <c r="I22" i="35"/>
  <c r="H22" i="35"/>
  <c r="G22" i="35"/>
  <c r="F22" i="35"/>
  <c r="E22" i="35"/>
  <c r="D22" i="35"/>
  <c r="C22" i="35"/>
  <c r="C68" i="69"/>
  <c r="C67" i="69"/>
  <c r="C62" i="69"/>
  <c r="C58" i="69"/>
  <c r="C52" i="69"/>
  <c r="C46" i="69"/>
  <c r="C23" i="69"/>
  <c r="C18" i="69"/>
  <c r="E34" i="72"/>
  <c r="E36" i="72"/>
  <c r="E35" i="72"/>
  <c r="E31" i="72"/>
  <c r="E33" i="72"/>
  <c r="E32" i="72"/>
  <c r="E30" i="72"/>
  <c r="E28" i="72" s="1"/>
  <c r="E29" i="72"/>
  <c r="E27" i="72"/>
  <c r="E26" i="72"/>
  <c r="E25" i="72"/>
  <c r="E24" i="72"/>
  <c r="E23" i="72"/>
  <c r="E22" i="72"/>
  <c r="E21" i="72"/>
  <c r="E19" i="72"/>
  <c r="E18" i="72"/>
  <c r="E17" i="72"/>
  <c r="E15" i="72"/>
  <c r="E14" i="72"/>
  <c r="E13" i="72"/>
  <c r="E12" i="72"/>
  <c r="E11" i="72"/>
  <c r="E10" i="72"/>
  <c r="E9" i="72"/>
  <c r="G17" i="94"/>
  <c r="F17" i="94"/>
  <c r="D38" i="94"/>
  <c r="C38" i="94"/>
  <c r="D8" i="94"/>
  <c r="F37" i="93"/>
  <c r="G37" i="93"/>
  <c r="G34" i="93"/>
  <c r="F34" i="93"/>
  <c r="G29" i="93"/>
  <c r="F29" i="93"/>
  <c r="G13" i="93"/>
  <c r="F13" i="93"/>
  <c r="G6" i="93"/>
  <c r="F6" i="93"/>
  <c r="D34" i="93"/>
  <c r="C34" i="93"/>
  <c r="F47" i="92"/>
  <c r="G47" i="92"/>
  <c r="G41" i="92"/>
  <c r="F41" i="92"/>
  <c r="F53" i="92"/>
  <c r="F63" i="92"/>
  <c r="G63" i="92"/>
  <c r="G59" i="92"/>
  <c r="F59" i="92"/>
  <c r="G68" i="92"/>
  <c r="H35" i="92"/>
  <c r="H34" i="92"/>
  <c r="H33" i="92"/>
  <c r="G30" i="92"/>
  <c r="H32" i="92"/>
  <c r="H31" i="92"/>
  <c r="H29" i="92"/>
  <c r="G27" i="92"/>
  <c r="H28" i="92"/>
  <c r="H26" i="92"/>
  <c r="H25" i="92"/>
  <c r="G24" i="92"/>
  <c r="F24" i="92"/>
  <c r="H24" i="92" s="1"/>
  <c r="H23" i="92"/>
  <c r="H22" i="92"/>
  <c r="H21" i="92"/>
  <c r="G19" i="92"/>
  <c r="H20" i="92"/>
  <c r="H18" i="92"/>
  <c r="H17" i="92"/>
  <c r="H16" i="92"/>
  <c r="H15" i="92"/>
  <c r="H14" i="92"/>
  <c r="H13" i="92"/>
  <c r="H12" i="92"/>
  <c r="H11" i="92"/>
  <c r="H10" i="92"/>
  <c r="H9" i="92"/>
  <c r="G7" i="92"/>
  <c r="H8" i="92"/>
  <c r="F25" i="36" l="1"/>
  <c r="G25" i="36"/>
  <c r="I25" i="36"/>
  <c r="J25" i="36"/>
  <c r="K25" i="36"/>
  <c r="F24" i="36"/>
  <c r="G24" i="36"/>
  <c r="I24" i="36"/>
  <c r="J24" i="36"/>
  <c r="K24" i="36"/>
  <c r="D16" i="36"/>
  <c r="H16" i="36"/>
  <c r="S22" i="35"/>
  <c r="C40" i="69"/>
  <c r="C26" i="69"/>
  <c r="C14" i="69"/>
  <c r="C6" i="69"/>
  <c r="F38" i="94"/>
  <c r="G38" i="94"/>
  <c r="F14" i="94"/>
  <c r="G14" i="94"/>
  <c r="C17" i="94"/>
  <c r="D17" i="94"/>
  <c r="C8" i="94"/>
  <c r="F43" i="93"/>
  <c r="G43" i="93"/>
  <c r="G45" i="93" s="1"/>
  <c r="G53" i="92"/>
  <c r="G69" i="92"/>
  <c r="F68" i="92"/>
  <c r="F69" i="92" s="1"/>
  <c r="G36" i="92"/>
  <c r="F30" i="92"/>
  <c r="H30" i="92" s="1"/>
  <c r="F7" i="92"/>
  <c r="F19" i="92"/>
  <c r="H19" i="92" s="1"/>
  <c r="F27" i="92"/>
  <c r="H27" i="92" s="1"/>
  <c r="H24" i="36" l="1"/>
  <c r="C35" i="69"/>
  <c r="F45" i="93"/>
  <c r="F36" i="92"/>
  <c r="H36" i="92" s="1"/>
  <c r="H7" i="92"/>
  <c r="H25" i="36" l="1"/>
  <c r="H21" i="74" l="1"/>
  <c r="H20" i="74"/>
  <c r="H19" i="74"/>
  <c r="H18" i="74"/>
  <c r="H17" i="74"/>
  <c r="H16" i="74"/>
  <c r="H15" i="74"/>
  <c r="H14" i="74"/>
  <c r="H13" i="74"/>
  <c r="H12" i="74"/>
  <c r="H11" i="74"/>
  <c r="H10" i="74"/>
  <c r="H9" i="74"/>
  <c r="H8" i="74"/>
  <c r="L5" i="6" l="1"/>
  <c r="K5" i="6"/>
  <c r="J5" i="6"/>
  <c r="I5" i="6"/>
  <c r="C22" i="74" l="1"/>
  <c r="B1" i="94" l="1"/>
  <c r="B1" i="93"/>
  <c r="B1" i="92"/>
  <c r="B1" i="104" l="1"/>
  <c r="B1" i="103"/>
  <c r="B1" i="102"/>
  <c r="B1" i="101"/>
  <c r="B1" i="100"/>
  <c r="B1" i="99"/>
  <c r="B1" i="98"/>
  <c r="B1" i="97"/>
  <c r="B1" i="96"/>
  <c r="B1" i="95"/>
  <c r="C18" i="99" l="1"/>
  <c r="C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H22" i="96"/>
  <c r="H23" i="96"/>
  <c r="H34" i="97" l="1"/>
  <c r="D15" i="98"/>
  <c r="H21" i="96"/>
  <c r="D8" i="72"/>
  <c r="E8" i="72"/>
  <c r="D16" i="72"/>
  <c r="E16" i="72"/>
  <c r="D20" i="72"/>
  <c r="E20" i="72"/>
  <c r="D25" i="72"/>
  <c r="D28" i="72"/>
  <c r="D31" i="72"/>
  <c r="C31" i="72"/>
  <c r="C28" i="72"/>
  <c r="C25" i="72"/>
  <c r="C20" i="72"/>
  <c r="C16" i="72"/>
  <c r="C8" i="72"/>
  <c r="E37" i="72" l="1"/>
  <c r="D37" i="72"/>
  <c r="C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H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4" i="94"/>
  <c r="C14" i="94"/>
  <c r="H16" i="94"/>
  <c r="E16" i="94"/>
  <c r="H15" i="94"/>
  <c r="E15" i="94"/>
  <c r="H13" i="94"/>
  <c r="E13" i="94"/>
  <c r="H12" i="94"/>
  <c r="E12" i="94"/>
  <c r="D11" i="94"/>
  <c r="C11" i="94"/>
  <c r="H10" i="94"/>
  <c r="E10" i="94"/>
  <c r="H9" i="94"/>
  <c r="E9" i="94"/>
  <c r="H7" i="94"/>
  <c r="E7" i="94"/>
  <c r="H6" i="94"/>
  <c r="E6" i="94"/>
  <c r="H44" i="93"/>
  <c r="E44" i="93"/>
  <c r="H42" i="93"/>
  <c r="E42" i="93"/>
  <c r="H41" i="93"/>
  <c r="E41" i="93"/>
  <c r="H40" i="93"/>
  <c r="E40" i="93"/>
  <c r="H39" i="93"/>
  <c r="E39" i="93"/>
  <c r="H38" i="93"/>
  <c r="E38" i="93"/>
  <c r="H37" i="93"/>
  <c r="D37" i="93"/>
  <c r="C37" i="93"/>
  <c r="H36" i="93"/>
  <c r="E36" i="93"/>
  <c r="H35" i="93"/>
  <c r="E35" i="93"/>
  <c r="H34" i="93"/>
  <c r="E34" i="93"/>
  <c r="H33" i="93"/>
  <c r="E33" i="93"/>
  <c r="H32" i="93"/>
  <c r="E32" i="93"/>
  <c r="H31" i="93"/>
  <c r="E31" i="93"/>
  <c r="H30" i="93"/>
  <c r="E30" i="93"/>
  <c r="H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D13" i="93"/>
  <c r="C13" i="93"/>
  <c r="H12" i="93"/>
  <c r="E12" i="93"/>
  <c r="H11" i="93"/>
  <c r="E11" i="93"/>
  <c r="H10" i="93"/>
  <c r="E10" i="93"/>
  <c r="H9" i="93"/>
  <c r="E9" i="93"/>
  <c r="H8" i="93"/>
  <c r="E8" i="93"/>
  <c r="H7" i="93"/>
  <c r="E7" i="93"/>
  <c r="D6" i="93"/>
  <c r="C6" i="93"/>
  <c r="H67" i="92"/>
  <c r="E67" i="92"/>
  <c r="H66" i="92"/>
  <c r="E66" i="92"/>
  <c r="H65" i="92"/>
  <c r="E65" i="92"/>
  <c r="H64" i="92"/>
  <c r="E64" i="92"/>
  <c r="H63" i="92"/>
  <c r="D63" i="92"/>
  <c r="C63" i="92"/>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D47" i="92"/>
  <c r="C47" i="92"/>
  <c r="E47" i="92" s="1"/>
  <c r="H46" i="92"/>
  <c r="E46" i="92"/>
  <c r="H45" i="92"/>
  <c r="E45" i="92"/>
  <c r="H44" i="92"/>
  <c r="E44" i="92"/>
  <c r="H43" i="92"/>
  <c r="E43" i="92"/>
  <c r="H42" i="92"/>
  <c r="E42" i="92"/>
  <c r="D41" i="92"/>
  <c r="C41" i="92"/>
  <c r="H40" i="92"/>
  <c r="E40" i="92"/>
  <c r="H39" i="92"/>
  <c r="E39" i="92"/>
  <c r="H38" i="92"/>
  <c r="E38" i="92"/>
  <c r="E35" i="92"/>
  <c r="E34" i="92"/>
  <c r="E33" i="92"/>
  <c r="E32" i="92"/>
  <c r="E31" i="92"/>
  <c r="D30" i="92"/>
  <c r="C30" i="92"/>
  <c r="E29" i="92"/>
  <c r="E28" i="92"/>
  <c r="D27" i="92"/>
  <c r="C27" i="92"/>
  <c r="E27" i="92" s="1"/>
  <c r="E26" i="92"/>
  <c r="E25" i="92"/>
  <c r="D24" i="92"/>
  <c r="C24" i="92"/>
  <c r="E24" i="92" s="1"/>
  <c r="E23" i="92"/>
  <c r="E22" i="92"/>
  <c r="E21" i="92"/>
  <c r="E20" i="92"/>
  <c r="D19" i="92"/>
  <c r="C19" i="92"/>
  <c r="E18" i="92"/>
  <c r="E17" i="92"/>
  <c r="E16" i="92"/>
  <c r="E15" i="92"/>
  <c r="E14" i="92"/>
  <c r="E13" i="92"/>
  <c r="E12" i="92"/>
  <c r="E11" i="92"/>
  <c r="E10" i="92"/>
  <c r="E9" i="92"/>
  <c r="E8" i="92"/>
  <c r="D7" i="92"/>
  <c r="C7" i="92"/>
  <c r="E37" i="93" l="1"/>
  <c r="E29" i="93"/>
  <c r="E13" i="93"/>
  <c r="D68" i="92"/>
  <c r="E63" i="92"/>
  <c r="C43" i="93"/>
  <c r="D53" i="92"/>
  <c r="E30" i="92"/>
  <c r="C68" i="92"/>
  <c r="E6" i="93"/>
  <c r="E19" i="92"/>
  <c r="E59" i="92"/>
  <c r="C36" i="92"/>
  <c r="D36" i="92"/>
  <c r="E41" i="92"/>
  <c r="H47" i="92"/>
  <c r="H41" i="92"/>
  <c r="H8" i="94"/>
  <c r="E8" i="94"/>
  <c r="E14" i="94"/>
  <c r="H38" i="94"/>
  <c r="E30" i="94"/>
  <c r="E11" i="94"/>
  <c r="E17" i="94"/>
  <c r="H11" i="94"/>
  <c r="H14" i="94"/>
  <c r="H43" i="93"/>
  <c r="H45" i="93"/>
  <c r="H6" i="93"/>
  <c r="D43" i="93"/>
  <c r="H69" i="92"/>
  <c r="C53" i="92"/>
  <c r="H68" i="92"/>
  <c r="H53" i="92"/>
  <c r="E7" i="92"/>
  <c r="D45" i="93" l="1"/>
  <c r="C45" i="93"/>
  <c r="E68" i="92"/>
  <c r="D69" i="92"/>
  <c r="E36" i="92"/>
  <c r="E43" i="93"/>
  <c r="C69" i="92"/>
  <c r="E69" i="92" s="1"/>
  <c r="E53" i="92"/>
  <c r="E45" i="93" l="1"/>
  <c r="B1" i="80"/>
  <c r="G33" i="80"/>
  <c r="G37" i="80"/>
  <c r="G21" i="80" l="1"/>
  <c r="G39" i="80" s="1"/>
  <c r="G6" i="71"/>
  <c r="G13" i="71" s="1"/>
  <c r="F6" i="71"/>
  <c r="F13" i="71" s="1"/>
  <c r="E6" i="71"/>
  <c r="E13" i="71" s="1"/>
  <c r="D6" i="71"/>
  <c r="D13" i="71" s="1"/>
  <c r="C6" i="71"/>
  <c r="C13" i="71" s="1"/>
  <c r="C35" i="79" l="1"/>
  <c r="B1" i="79" l="1"/>
  <c r="B1" i="37"/>
  <c r="B1" i="36"/>
  <c r="B1" i="74"/>
  <c r="B1" i="64"/>
  <c r="B1" i="35"/>
  <c r="B1" i="69"/>
  <c r="B1" i="77"/>
  <c r="B1" i="28"/>
  <c r="B1" i="73"/>
  <c r="B1" i="72"/>
  <c r="B1" i="52"/>
  <c r="B1" i="71"/>
  <c r="B1" i="6"/>
  <c r="C26" i="79" l="1"/>
  <c r="C8" i="79"/>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M21" i="37" s="1"/>
  <c r="L7" i="37"/>
  <c r="L21" i="37" s="1"/>
  <c r="J7" i="37"/>
  <c r="J21" i="37" s="1"/>
  <c r="I7" i="37"/>
  <c r="I21" i="37" s="1"/>
  <c r="H7" i="37"/>
  <c r="H21" i="37" s="1"/>
  <c r="G7" i="37"/>
  <c r="G21" i="37" s="1"/>
  <c r="F7" i="37"/>
  <c r="F21" i="37" s="1"/>
  <c r="C7" i="37"/>
  <c r="N14" i="37" l="1"/>
  <c r="E14" i="37"/>
  <c r="E7" i="37"/>
  <c r="C21" i="37"/>
  <c r="N8" i="37"/>
  <c r="E21" i="37" l="1"/>
  <c r="C12" i="79" s="1"/>
  <c r="C18" i="79" s="1"/>
  <c r="C36" i="79" s="1"/>
  <c r="C38" i="79" s="1"/>
  <c r="N7" i="37"/>
  <c r="N21" i="37" s="1"/>
  <c r="K7" i="37"/>
  <c r="K21" i="37" s="1"/>
  <c r="C5" i="73" l="1"/>
  <c r="G22" i="74" l="1"/>
  <c r="F22" i="74"/>
  <c r="V7" i="64" l="1"/>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C6" i="28" l="1"/>
  <c r="C29" i="28" s="1"/>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alcChain>
</file>

<file path=xl/sharedStrings.xml><?xml version="1.0" encoding="utf-8"?>
<sst xmlns="http://schemas.openxmlformats.org/spreadsheetml/2006/main" count="1587" uniqueCount="992">
  <si>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</si>
  <si>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</si>
  <si>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</si>
  <si>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</si>
  <si>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</si>
  <si>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</si>
  <si>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</si>
  <si>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</si>
  <si>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</si>
  <si>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</si>
  <si>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</si>
  <si>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</si>
  <si>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</si>
  <si>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</si>
  <si>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</si>
  <si>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</si>
  <si>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</si>
  <si>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</si>
  <si>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</si>
  <si>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</si>
  <si>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</si>
  <si>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</si>
  <si>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</si>
  <si>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</si>
  <si>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</si>
  <si>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</si>
  <si>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</si>
  <si>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</si>
  <si>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</si>
  <si>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</si>
  <si>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</si>
  <si>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</si>
  <si>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</si>
  <si>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</si>
  <si>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</si>
  <si>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</si>
  <si>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</si>
  <si>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</si>
  <si>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</si>
  <si>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</si>
  <si>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</si>
  <si>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</si>
  <si>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</si>
  <si>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</si>
  <si>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</si>
  <si>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</si>
  <si>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</si>
  <si>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</si>
  <si>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</si>
  <si>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</si>
  <si>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</si>
  <si>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</si>
  <si>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</si>
  <si>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</si>
  <si>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</si>
  <si>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</si>
  <si>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</si>
  <si>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</si>
  <si>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</si>
  <si>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</si>
  <si>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</si>
  <si>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</si>
  <si>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</si>
  <si>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</si>
  <si>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</si>
  <si>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</si>
  <si>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</si>
  <si>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</si>
  <si>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</si>
  <si>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</si>
  <si>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</si>
  <si>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</si>
  <si>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</si>
  <si>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</si>
  <si>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</si>
  <si>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</si>
  <si>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</si>
  <si>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</si>
  <si>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</si>
  <si>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</si>
  <si>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</si>
  <si>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</si>
  <si>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</si>
  <si>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</si>
  <si>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</si>
  <si>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</si>
  <si>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</si>
  <si>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</si>
  <si>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</si>
  <si>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</si>
  <si>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</si>
  <si>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</si>
  <si>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</si>
  <si>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</si>
  <si>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</si>
  <si>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</si>
  <si>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</si>
  <si>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</si>
  <si>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</si>
  <si>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</si>
  <si>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</si>
  <si>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</si>
  <si>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</si>
  <si>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</si>
  <si>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</si>
  <si>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</si>
  <si>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</si>
  <si>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</si>
  <si>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</si>
  <si>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</si>
  <si>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</si>
  <si>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</si>
  <si>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</si>
  <si>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</si>
  <si>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</si>
  <si>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</si>
  <si>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</si>
  <si>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</si>
  <si>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</si>
  <si>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</si>
  <si>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</si>
  <si>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</si>
  <si>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</si>
  <si>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</si>
  <si>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</si>
  <si>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</si>
  <si>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</si>
  <si>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</si>
  <si>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</si>
  <si>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</si>
  <si>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</si>
  <si>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</si>
  <si>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</si>
  <si>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</si>
  <si>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</si>
  <si>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</si>
  <si>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</si>
  <si>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</si>
  <si>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</si>
  <si>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</si>
  <si>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</si>
  <si>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</si>
  <si>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</si>
  <si>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</si>
  <si>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</si>
  <si>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</si>
  <si>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</si>
  <si>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</si>
  <si>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</si>
  <si>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</si>
  <si>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</si>
  <si>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</si>
  <si>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</si>
  <si>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</si>
  <si>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</si>
  <si>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</si>
  <si>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</si>
  <si>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</si>
  <si>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</si>
  <si>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</si>
  <si>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</si>
  <si>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</si>
  <si>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</si>
  <si>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</si>
  <si>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</si>
  <si>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</si>
  <si>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</si>
  <si>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</si>
  <si>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</si>
  <si>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</si>
  <si>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</si>
  <si>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</si>
  <si>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</si>
  <si>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</si>
  <si>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</si>
  <si>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</si>
  <si>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</si>
  <si>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</si>
  <si>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</si>
  <si>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</si>
  <si>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</si>
  <si>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</si>
  <si>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</si>
  <si>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</si>
  <si>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</si>
  <si>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</si>
  <si>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</si>
  <si>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</si>
  <si>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</si>
  <si>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</si>
  <si>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</si>
  <si>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</si>
  <si>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</si>
  <si>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</si>
  <si>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</si>
  <si>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</si>
  <si>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</si>
  <si>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</si>
  <si>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</si>
  <si>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</si>
  <si>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</si>
  <si>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</si>
  <si>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</si>
  <si>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</si>
  <si>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</si>
  <si>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</si>
  <si>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</si>
  <si>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</si>
  <si>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</si>
  <si>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</si>
  <si>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</si>
  <si>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</si>
  <si>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</si>
  <si>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</si>
  <si>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</si>
  <si>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</si>
  <si>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</si>
  <si>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</si>
  <si>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</si>
  <si>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</si>
  <si>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</si>
  <si>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</si>
  <si>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</si>
  <si>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</si>
  <si>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</si>
  <si>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</si>
  <si>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</si>
  <si>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</si>
  <si>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</si>
  <si>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</si>
  <si>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</si>
  <si>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</si>
  <si>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</si>
  <si>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</si>
  <si>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</si>
  <si>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</si>
  <si>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</si>
  <si>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</si>
  <si>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</si>
  <si>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</si>
  <si>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</si>
  <si>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</si>
  <si>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</si>
  <si>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</si>
  <si>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</si>
  <si>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</si>
  <si>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</si>
  <si>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</si>
  <si>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</si>
  <si>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</si>
  <si>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</si>
  <si>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</si>
  <si>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</si>
  <si>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</si>
  <si>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</si>
  <si>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</si>
  <si>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</si>
  <si>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</si>
  <si>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</si>
  <si>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</si>
  <si>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</si>
  <si>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</si>
  <si>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</si>
  <si>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</si>
  <si>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</si>
  <si>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</si>
  <si>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</si>
  <si>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</si>
  <si>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</si>
  <si>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</si>
  <si>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</si>
  <si>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</si>
  <si>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</si>
  <si>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</si>
  <si>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</si>
  <si>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</si>
  <si>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</si>
  <si>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</si>
  <si>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</si>
  <si>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</si>
  <si>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</si>
  <si>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</si>
  <si>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</si>
  <si>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</si>
  <si>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</si>
  <si>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</si>
  <si>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</si>
  <si>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</si>
  <si>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</si>
  <si>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</si>
  <si>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</si>
  <si>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</si>
  <si>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</si>
  <si>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</si>
  <si>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</si>
  <si>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</si>
  <si>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</si>
  <si>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</si>
  <si>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</si>
  <si>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</si>
  <si>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</si>
  <si>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</si>
  <si>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</si>
  <si>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</si>
  <si>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</si>
  <si>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</si>
  <si>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</si>
  <si>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</si>
  <si>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</si>
  <si>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</si>
  <si>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</si>
  <si>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</si>
  <si>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</si>
  <si>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</si>
  <si>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</si>
  <si>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</si>
  <si>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</si>
  <si>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</si>
  <si>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</si>
  <si>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</si>
  <si>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</si>
  <si>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</si>
  <si>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</si>
  <si>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</si>
  <si>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</si>
  <si>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</si>
  <si>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</si>
  <si>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</si>
  <si>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</si>
  <si>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</si>
  <si>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</si>
  <si>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</si>
  <si>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</si>
  <si>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</si>
  <si>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</si>
  <si>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</si>
  <si>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</si>
  <si>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</si>
  <si>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</si>
  <si>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</si>
  <si>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</si>
  <si>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</si>
  <si>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</si>
  <si>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</si>
  <si>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</si>
  <si>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</si>
  <si>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</si>
  <si>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</si>
  <si>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</si>
  <si>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</si>
  <si>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</si>
  <si>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</si>
  <si>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</si>
  <si>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</si>
  <si>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</si>
  <si>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</si>
  <si>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</si>
  <si>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</si>
  <si>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</si>
  <si>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</si>
  <si>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</si>
  <si>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</si>
  <si>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</si>
  <si>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</si>
  <si>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</si>
  <si>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</si>
  <si>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</si>
  <si>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</si>
  <si>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</si>
  <si>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</si>
  <si>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</si>
  <si>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</si>
  <si>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</si>
  <si>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</si>
  <si>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</si>
  <si>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</si>
  <si>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</si>
  <si>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</si>
  <si>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</si>
  <si>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</si>
  <si>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</si>
  <si>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</si>
  <si>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</si>
  <si>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</si>
  <si>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</si>
  <si>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</si>
  <si>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</si>
  <si>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</si>
  <si>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</si>
  <si>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</si>
  <si>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</si>
  <si>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</si>
  <si>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</si>
  <si>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</si>
  <si>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</si>
  <si>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</si>
  <si>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</si>
  <si>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</si>
  <si>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</si>
  <si>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</si>
  <si>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</si>
  <si>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</si>
  <si>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</si>
  <si>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</si>
  <si>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</si>
  <si>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</si>
  <si>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</si>
  <si>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</si>
  <si>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</si>
  <si>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</si>
  <si>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</si>
  <si>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</si>
  <si>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</si>
  <si>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</si>
  <si>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</si>
  <si>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</si>
  <si>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</si>
  <si>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</si>
  <si>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</si>
  <si>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</si>
  <si>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</si>
  <si>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</si>
  <si>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</si>
  <si>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</si>
  <si>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</si>
  <si>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</si>
  <si>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</si>
  <si>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</si>
  <si>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</si>
  <si>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</si>
  <si>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</si>
  <si>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</si>
  <si>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</si>
  <si>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</si>
  <si>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</si>
  <si>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</si>
  <si>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</si>
  <si>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</si>
  <si>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</si>
  <si>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</si>
  <si>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</si>
  <si>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</si>
  <si>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</si>
  <si>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</si>
  <si>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</si>
  <si>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</si>
  <si>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</si>
  <si>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</si>
  <si>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</si>
  <si>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</si>
  <si>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</si>
  <si>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</si>
  <si>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</si>
  <si>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</si>
  <si>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</si>
  <si>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</si>
  <si>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</si>
  <si>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</si>
  <si>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</si>
  <si>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</si>
  <si>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</si>
  <si>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</si>
  <si>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</si>
  <si>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</si>
  <si>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</si>
  <si>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</si>
  <si>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</si>
  <si>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</si>
  <si>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</si>
  <si>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</si>
  <si>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</si>
  <si>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</si>
  <si>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</si>
  <si>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</si>
  <si>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</si>
  <si>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</si>
  <si>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</si>
  <si>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</si>
  <si>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</si>
  <si>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</si>
  <si>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</si>
  <si>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</si>
  <si>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</si>
  <si>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</si>
  <si>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</si>
  <si>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</si>
  <si>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</si>
  <si>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</si>
  <si>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</si>
  <si>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</si>
  <si>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</si>
  <si>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</si>
  <si>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</si>
  <si>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</si>
  <si>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</si>
  <si>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</si>
  <si>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</si>
  <si>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</si>
  <si>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</si>
  <si>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</si>
  <si>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</si>
  <si>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</si>
  <si>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</si>
  <si>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</si>
  <si>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</si>
  <si>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</si>
  <si>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</si>
  <si>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</si>
  <si>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</si>
  <si>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</si>
  <si>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</si>
  <si>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</si>
  <si>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</si>
  <si>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</si>
  <si>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</si>
  <si>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</si>
  <si>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</si>
  <si>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</si>
  <si>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</si>
  <si>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</si>
  <si>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</si>
  <si>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</si>
  <si>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</si>
  <si>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</si>
  <si>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</si>
  <si>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</si>
  <si>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</si>
  <si>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</si>
  <si>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</si>
  <si>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</si>
  <si>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</si>
  <si>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</si>
  <si>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</si>
  <si>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</si>
  <si>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</si>
  <si>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</si>
  <si>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</si>
  <si>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</si>
  <si>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</si>
  <si>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</si>
  <si>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</si>
  <si>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</si>
  <si>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</si>
  <si>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</si>
  <si>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</si>
  <si>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</si>
  <si>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</si>
  <si>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</si>
  <si>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</si>
  <si>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</si>
  <si>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</si>
  <si>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</si>
  <si>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</si>
  <si>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</si>
  <si>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</si>
  <si>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</si>
  <si>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</si>
  <si>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</si>
  <si>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</si>
  <si>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</si>
  <si>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</si>
  <si>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</si>
  <si>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</si>
  <si>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</si>
  <si>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</si>
  <si>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</si>
  <si>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</si>
  <si>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</si>
  <si>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</si>
  <si>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</si>
  <si>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</si>
  <si>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</si>
  <si>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</si>
  <si>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</si>
  <si>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</si>
  <si>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</si>
  <si>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</si>
  <si>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</si>
  <si>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</si>
  <si>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</si>
  <si>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</si>
  <si>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</si>
  <si>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</si>
  <si>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</si>
  <si>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</si>
  <si>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</si>
  <si>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</si>
  <si>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</si>
  <si>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</si>
  <si>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</si>
  <si>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</si>
  <si>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</si>
  <si>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</si>
  <si>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</si>
  <si>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</si>
  <si>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</si>
  <si>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</si>
  <si>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</si>
  <si>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</si>
  <si>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</si>
  <si>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</si>
  <si>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</si>
  <si>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</si>
  <si>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</si>
  <si>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</si>
  <si>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</si>
  <si>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</si>
  <si>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</si>
  <si>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</si>
  <si>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</si>
  <si>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</si>
  <si>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</si>
  <si>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</si>
  <si>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</si>
  <si>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</si>
  <si>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</si>
  <si>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</si>
  <si>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</si>
  <si>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</si>
  <si>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</si>
  <si>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</si>
  <si>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</si>
  <si>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</si>
  <si>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</si>
  <si>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</si>
  <si>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</si>
  <si>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</si>
  <si>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</si>
  <si>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</si>
  <si>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</si>
  <si>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</si>
  <si>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</si>
  <si>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</si>
  <si>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</si>
  <si>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</si>
  <si>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</si>
  <si>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</si>
  <si>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</si>
  <si>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</si>
  <si>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</si>
  <si>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</si>
  <si>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</si>
  <si>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</si>
  <si>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</si>
  <si>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</si>
  <si>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</si>
  <si>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</si>
  <si>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</si>
  <si>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</si>
  <si>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</si>
  <si>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</si>
  <si>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</si>
  <si>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</si>
  <si>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</si>
  <si>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</si>
  <si>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</si>
  <si>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</si>
  <si>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</si>
  <si>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</si>
  <si>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</si>
  <si>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</si>
  <si>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</si>
  <si>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</si>
  <si>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</si>
  <si>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</si>
  <si>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</si>
  <si>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</si>
  <si>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</si>
  <si>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</si>
  <si>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</si>
  <si>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</si>
  <si>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</si>
  <si>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</si>
  <si>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</si>
  <si>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</si>
  <si>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</si>
  <si>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</si>
  <si>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</si>
  <si>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</si>
  <si>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</si>
  <si>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</si>
  <si>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</si>
  <si>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</si>
  <si>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</si>
  <si>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</si>
  <si>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</si>
  <si>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</si>
  <si>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</si>
  <si>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</si>
  <si>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</si>
  <si>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</si>
  <si>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</si>
  <si>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</si>
  <si>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</si>
  <si>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</si>
  <si>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</si>
  <si>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</si>
  <si>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</si>
  <si>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</si>
  <si>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</si>
  <si>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</si>
  <si>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</si>
  <si>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</si>
  <si>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</si>
  <si>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</si>
  <si>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</si>
  <si>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</si>
  <si>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</si>
  <si>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</si>
  <si>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</si>
  <si>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</si>
  <si>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</si>
  <si>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</si>
  <si>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</si>
  <si>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</si>
  <si>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</si>
  <si>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</si>
  <si>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</si>
  <si>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</si>
  <si>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</si>
  <si>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</si>
  <si>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</si>
  <si>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</si>
  <si>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</si>
  <si>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</si>
  <si>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</si>
  <si>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</si>
  <si>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</si>
  <si>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</si>
  <si>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</si>
  <si>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</si>
  <si>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</si>
  <si>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</si>
  <si>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</si>
  <si>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</si>
  <si>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</si>
  <si>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</si>
  <si>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</si>
  <si>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</si>
  <si>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</si>
  <si>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</si>
  <si>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</si>
  <si>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</si>
  <si>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</si>
  <si>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</si>
  <si>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</si>
  <si>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</si>
  <si>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</si>
  <si>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</si>
  <si>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</si>
  <si>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</si>
  <si>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</si>
  <si>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</si>
  <si>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</si>
  <si>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</si>
  <si>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</si>
  <si>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</si>
  <si>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</si>
  <si>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</si>
  <si>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</si>
  <si>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</si>
  <si>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</si>
  <si>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</si>
  <si>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</si>
  <si>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</si>
  <si>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</si>
  <si>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</si>
  <si>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</si>
  <si>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</si>
  <si>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</si>
  <si>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</si>
  <si>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</si>
  <si>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</si>
  <si>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</si>
  <si>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</si>
  <si>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</si>
  <si>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</si>
  <si>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</si>
  <si>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</si>
  <si>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</si>
  <si>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</si>
  <si>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</si>
  <si>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</si>
  <si>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</si>
  <si>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</si>
  <si>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</si>
  <si>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</si>
  <si>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</si>
  <si>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</si>
  <si>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</si>
  <si>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</si>
  <si>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</si>
  <si>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</si>
  <si>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</si>
  <si>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</si>
  <si>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</si>
  <si>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</si>
  <si>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</si>
  <si>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</si>
  <si>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</si>
  <si>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</si>
  <si>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</si>
  <si>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</si>
  <si>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</si>
  <si>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</si>
  <si>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</si>
  <si>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</si>
  <si>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</si>
  <si>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</si>
  <si>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</si>
  <si>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</si>
  <si>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</si>
  <si>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</si>
  <si>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</si>
  <si>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</si>
  <si>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</si>
  <si>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</si>
  <si>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</si>
  <si>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</si>
  <si>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</si>
  <si>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</si>
  <si>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</si>
  <si>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</si>
  <si>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</si>
  <si>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</si>
  <si>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</si>
  <si>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</si>
  <si>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</si>
  <si>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</si>
  <si>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</si>
  <si>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</si>
  <si>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</si>
  <si>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</si>
  <si>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</si>
  <si>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</si>
  <si>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</si>
  <si>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</si>
  <si>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</si>
  <si>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</si>
  <si>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</si>
  <si>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</si>
  <si>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</si>
  <si>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</si>
  <si>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</si>
  <si>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</si>
  <si>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</si>
  <si>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</si>
  <si>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</si>
  <si>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</si>
  <si>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</si>
  <si>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</si>
  <si>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</si>
  <si>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</si>
  <si>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</si>
  <si>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</si>
  <si>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</si>
  <si>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</si>
  <si>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</si>
  <si>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</si>
  <si>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</si>
  <si>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</si>
  <si>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</si>
  <si>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</si>
  <si>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</si>
  <si>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</si>
  <si>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</si>
  <si>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</si>
  <si>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</si>
  <si>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</si>
  <si>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</si>
  <si>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</si>
  <si>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</si>
  <si>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</si>
  <si>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</si>
  <si>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</si>
  <si>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</si>
  <si>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</si>
  <si>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</si>
  <si>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</si>
  <si>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</si>
  <si>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</si>
  <si>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</si>
  <si>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</si>
  <si>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</si>
  <si>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</si>
  <si>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</si>
  <si>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</si>
  <si>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</si>
  <si>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</si>
  <si>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</si>
  <si>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</si>
  <si>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</si>
  <si>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</si>
  <si>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</si>
  <si>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</si>
  <si>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</si>
  <si>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</si>
  <si>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</si>
  <si>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</si>
  <si>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</si>
  <si>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</si>
  <si>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</si>
  <si>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</si>
  <si>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</si>
  <si>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</si>
  <si>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</si>
  <si>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</si>
  <si>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</si>
  <si>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</si>
  <si>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</si>
  <si>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</si>
  <si>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</si>
  <si>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</si>
  <si>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</si>
  <si>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</si>
  <si>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</si>
  <si>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</si>
  <si>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</si>
  <si>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</si>
  <si>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</si>
  <si>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</si>
  <si>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</si>
  <si>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</si>
  <si>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</si>
  <si>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</si>
  <si>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</si>
  <si>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</si>
  <si>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</si>
  <si>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</si>
  <si>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</si>
  <si>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</si>
  <si>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</si>
  <si>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</si>
  <si>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</si>
  <si>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</si>
  <si>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</si>
  <si>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</si>
  <si>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</si>
  <si>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</si>
  <si>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</si>
  <si>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</si>
  <si>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</si>
  <si>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</si>
  <si>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</si>
  <si>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</si>
  <si>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</si>
  <si>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</si>
  <si>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</si>
  <si>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</si>
  <si>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</si>
  <si>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</si>
  <si>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</si>
  <si>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</si>
  <si>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</si>
  <si>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</si>
  <si>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</si>
  <si>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</si>
  <si>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</si>
  <si>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</si>
  <si>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სს "ბანკი ქართუ"</t>
  </si>
  <si>
    <t>ნ. ხაინდრავა</t>
  </si>
  <si>
    <t>ნატო ხაინდრავა</t>
  </si>
  <si>
    <t>არადამოუკიდებელი თავმჯდომარე</t>
  </si>
  <si>
    <t>ლაშა მეგრელიძე</t>
  </si>
  <si>
    <t>დამოუკიდებელი წევრი</t>
  </si>
  <si>
    <t xml:space="preserve">ბესიკ დემეტრაშვილი                                                                                  </t>
  </si>
  <si>
    <t>არადამოუკიდებელი წევრი</t>
  </si>
  <si>
    <t>ზაზა ვერძეული</t>
  </si>
  <si>
    <t>თეა ჯოხაძე</t>
  </si>
  <si>
    <t>არადამოუკიდებელ წევრი</t>
  </si>
  <si>
    <t>ზურაბ გელენიძე</t>
  </si>
  <si>
    <t>გენერალური დირექტორი</t>
  </si>
  <si>
    <t>გივი ლებანიძე</t>
  </si>
  <si>
    <t>გენერალური დირექტორის მოადგილე - ფინანსური დირექტორი</t>
  </si>
  <si>
    <t>ბექა კვარაცხელია</t>
  </si>
  <si>
    <t>გენერალური დირექტორის მოადგილე - რისკების დირექტორი</t>
  </si>
  <si>
    <t>ზურაბ გოგუა</t>
  </si>
  <si>
    <t>გენერალური დირექტორის მოადგილე - კომერციული დირექტორი</t>
  </si>
  <si>
    <t>გიორგი კორსანტია</t>
  </si>
  <si>
    <t>გენერალური დირექტორის მოადგილე - ინფორმაციული ტექნოლოგიების დირექტორი</t>
  </si>
  <si>
    <t>ვახტანგ მაჭავარიანი</t>
  </si>
  <si>
    <t xml:space="preserve">
გენერალური დირექტორის მოადგილე - ადმინისტრაციული დირექტორი</t>
  </si>
  <si>
    <t xml:space="preserve">ა(ა)იპ საერთაშორისო საქველმოქმედო ფონდი "ქართუ"                                                     </t>
  </si>
  <si>
    <t xml:space="preserve">უტა ივანიშვილი </t>
  </si>
  <si>
    <t>ცხრილი 9 (Capital), N28 &amp; N38</t>
  </si>
  <si>
    <t xml:space="preserve"> ცხრილი 9 (Capital), N2</t>
  </si>
  <si>
    <t>ცხრილი 9 (Capital), N27</t>
  </si>
  <si>
    <t xml:space="preserve"> ცხრილი 9 (Capital), N8</t>
  </si>
  <si>
    <t xml:space="preserve"> ცხრილი 9 (Capital), N5 &amp; N6</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</si>
  <si>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</si>
  <si>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ზ. გელენიძე</t>
  </si>
  <si>
    <t>www.cartubank.ge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</si>
</sst>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36">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scheme val="minor"/>
    </font>
    <font>
      <u/>
      <sz val="8"/>
      <name val="Sylfaen"/>
      <family val="1"/>
    </font>
    <font>
      <b/>
      <i/>
      <sz val="10"/>
      <color theme="1"/>
      <name val="Calibri"/>
      <family val="2"/>
      <scheme val="minor"/>
    </font>
    <font>
      <u/>
      <sz val="10"/>
      <color indexed="12"/>
      <name val="Calibri"/>
      <family val="2"/>
      <scheme val="minor"/>
    </font>
    <font>
      <sz val="10"/>
      <color rgb="FF333333"/>
      <name val="Calibri"/>
      <family val="2"/>
      <scheme val="minor"/>
    </font>
    <font>
      <i/>
      <sz val="10"/>
      <name val="Calibri"/>
      <family val="2"/>
      <scheme val="minor"/>
    </font>
    <font>
      <b/>
      <sz val="9"/>
      <name val="Calibri"/>
      <family val="2"/>
      <scheme val="minor"/>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s>
  <borders count="16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medium">
        <color indexed="64"/>
      </right>
      <top style="thin">
        <color indexed="64"/>
      </top>
      <bottom style="thin">
        <color indexed="64"/>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0" fillId="0" borderId="0"/>
    <xf numFmtId="168" fontId="21" fillId="37" borderId="0"/>
    <xf numFmtId="169" fontId="21" fillId="37" borderId="0"/>
    <xf numFmtId="168" fontId="21" fillId="37" borderId="0"/>
    <xf numFmtId="0" fontId="22" fillId="38" borderId="0" applyNumberFormat="0" applyBorder="0" applyAlignment="0" applyProtection="0"/>
    <xf numFmtId="0" fontId="4" fillId="13"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0" fontId="22"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4" fillId="17"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0" fontId="22"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4" fillId="21"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0" fontId="22"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4" fillId="25"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0" fontId="22"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4" fillId="29"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0" fontId="22"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4" fillId="3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0" fontId="22"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4" fillId="1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0" fontId="22"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4" fillId="18"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0" fontId="22"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4" fillId="22"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0" fontId="22"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0" fontId="22" fillId="46" borderId="0" applyNumberFormat="0" applyBorder="0" applyAlignment="0" applyProtection="0"/>
    <xf numFmtId="0" fontId="22" fillId="41" borderId="0" applyNumberFormat="0" applyBorder="0" applyAlignment="0" applyProtection="0"/>
    <xf numFmtId="0" fontId="4" fillId="26"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0" fontId="22"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4" fillId="30"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0" fontId="22"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0" fontId="22" fillId="44" borderId="0" applyNumberFormat="0" applyBorder="0" applyAlignment="0" applyProtection="0"/>
    <xf numFmtId="0" fontId="22" fillId="47" borderId="0" applyNumberFormat="0" applyBorder="0" applyAlignment="0" applyProtection="0"/>
    <xf numFmtId="0" fontId="4" fillId="34"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0" fontId="22"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0" fontId="22" fillId="47" borderId="0" applyNumberFormat="0" applyBorder="0" applyAlignment="0" applyProtection="0"/>
    <xf numFmtId="0" fontId="24" fillId="48" borderId="0" applyNumberFormat="0" applyBorder="0" applyAlignment="0" applyProtection="0"/>
    <xf numFmtId="0" fontId="25" fillId="15"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0" fontId="24" fillId="48"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5" fillId="19"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0" fontId="24" fillId="45"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5" fillId="23"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0" fontId="24" fillId="46"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0" fontId="24" fillId="46" borderId="0" applyNumberFormat="0" applyBorder="0" applyAlignment="0" applyProtection="0"/>
    <xf numFmtId="0" fontId="24" fillId="49" borderId="0" applyNumberFormat="0" applyBorder="0" applyAlignment="0" applyProtection="0"/>
    <xf numFmtId="0" fontId="25" fillId="27"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0" fontId="24" fillId="49"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5" fillId="31"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0" fontId="24" fillId="50"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5" fillId="35" borderId="0" applyNumberFormat="0" applyBorder="0" applyAlignment="0" applyProtection="0"/>
    <xf numFmtId="168" fontId="26" fillId="51" borderId="0" applyNumberFormat="0" applyBorder="0" applyAlignment="0" applyProtection="0"/>
    <xf numFmtId="168" fontId="26" fillId="51" borderId="0" applyNumberFormat="0" applyBorder="0" applyAlignment="0" applyProtection="0"/>
    <xf numFmtId="169" fontId="26" fillId="51" borderId="0" applyNumberFormat="0" applyBorder="0" applyAlignment="0" applyProtection="0"/>
    <xf numFmtId="0" fontId="24" fillId="51"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168" fontId="26" fillId="51" borderId="0" applyNumberFormat="0" applyBorder="0" applyAlignment="0" applyProtection="0"/>
    <xf numFmtId="169" fontId="26" fillId="51" borderId="0" applyNumberFormat="0" applyBorder="0" applyAlignment="0" applyProtection="0"/>
    <xf numFmtId="168" fontId="26" fillId="51" borderId="0" applyNumberFormat="0" applyBorder="0" applyAlignment="0" applyProtection="0"/>
    <xf numFmtId="168" fontId="26" fillId="51" borderId="0" applyNumberFormat="0" applyBorder="0" applyAlignment="0" applyProtection="0"/>
    <xf numFmtId="169" fontId="26" fillId="51" borderId="0" applyNumberFormat="0" applyBorder="0" applyAlignment="0" applyProtection="0"/>
    <xf numFmtId="168" fontId="26" fillId="51" borderId="0" applyNumberFormat="0" applyBorder="0" applyAlignment="0" applyProtection="0"/>
    <xf numFmtId="168" fontId="26" fillId="51" borderId="0" applyNumberFormat="0" applyBorder="0" applyAlignment="0" applyProtection="0"/>
    <xf numFmtId="169" fontId="26" fillId="51" borderId="0" applyNumberFormat="0" applyBorder="0" applyAlignment="0" applyProtection="0"/>
    <xf numFmtId="168" fontId="26" fillId="51" borderId="0" applyNumberFormat="0" applyBorder="0" applyAlignment="0" applyProtection="0"/>
    <xf numFmtId="168" fontId="26" fillId="51" borderId="0" applyNumberFormat="0" applyBorder="0" applyAlignment="0" applyProtection="0"/>
    <xf numFmtId="169" fontId="26" fillId="51" borderId="0" applyNumberFormat="0" applyBorder="0" applyAlignment="0" applyProtection="0"/>
    <xf numFmtId="168" fontId="26" fillId="51" borderId="0" applyNumberFormat="0" applyBorder="0" applyAlignment="0" applyProtection="0"/>
    <xf numFmtId="0" fontId="24" fillId="51"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4" fillId="53" borderId="0" applyNumberFormat="0" applyBorder="0" applyAlignment="0" applyProtection="0"/>
    <xf numFmtId="0" fontId="24" fillId="54" borderId="0" applyNumberFormat="0" applyBorder="0" applyAlignment="0" applyProtection="0"/>
    <xf numFmtId="0" fontId="25" fillId="12" borderId="0" applyNumberFormat="0" applyBorder="0" applyAlignment="0" applyProtection="0"/>
    <xf numFmtId="168" fontId="26" fillId="54" borderId="0" applyNumberFormat="0" applyBorder="0" applyAlignment="0" applyProtection="0"/>
    <xf numFmtId="168" fontId="26" fillId="54" borderId="0" applyNumberFormat="0" applyBorder="0" applyAlignment="0" applyProtection="0"/>
    <xf numFmtId="169" fontId="26" fillId="54" borderId="0" applyNumberFormat="0" applyBorder="0" applyAlignment="0" applyProtection="0"/>
    <xf numFmtId="0" fontId="24" fillId="54"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168" fontId="26" fillId="54" borderId="0" applyNumberFormat="0" applyBorder="0" applyAlignment="0" applyProtection="0"/>
    <xf numFmtId="169" fontId="26" fillId="54" borderId="0" applyNumberFormat="0" applyBorder="0" applyAlignment="0" applyProtection="0"/>
    <xf numFmtId="168" fontId="26" fillId="54" borderId="0" applyNumberFormat="0" applyBorder="0" applyAlignment="0" applyProtection="0"/>
    <xf numFmtId="168" fontId="26" fillId="54" borderId="0" applyNumberFormat="0" applyBorder="0" applyAlignment="0" applyProtection="0"/>
    <xf numFmtId="169" fontId="26" fillId="54" borderId="0" applyNumberFormat="0" applyBorder="0" applyAlignment="0" applyProtection="0"/>
    <xf numFmtId="168" fontId="26" fillId="54" borderId="0" applyNumberFormat="0" applyBorder="0" applyAlignment="0" applyProtection="0"/>
    <xf numFmtId="168" fontId="26" fillId="54" borderId="0" applyNumberFormat="0" applyBorder="0" applyAlignment="0" applyProtection="0"/>
    <xf numFmtId="169" fontId="26" fillId="54" borderId="0" applyNumberFormat="0" applyBorder="0" applyAlignment="0" applyProtection="0"/>
    <xf numFmtId="168" fontId="26" fillId="54" borderId="0" applyNumberFormat="0" applyBorder="0" applyAlignment="0" applyProtection="0"/>
    <xf numFmtId="168" fontId="26" fillId="54" borderId="0" applyNumberFormat="0" applyBorder="0" applyAlignment="0" applyProtection="0"/>
    <xf numFmtId="169" fontId="26" fillId="54" borderId="0" applyNumberFormat="0" applyBorder="0" applyAlignment="0" applyProtection="0"/>
    <xf numFmtId="168" fontId="26" fillId="54" borderId="0" applyNumberFormat="0" applyBorder="0" applyAlignment="0" applyProtection="0"/>
    <xf numFmtId="0" fontId="24" fillId="54" borderId="0" applyNumberFormat="0" applyBorder="0" applyAlignment="0" applyProtection="0"/>
    <xf numFmtId="0" fontId="24" fillId="54" borderId="0" applyNumberFormat="0" applyBorder="0" applyAlignment="0" applyProtection="0"/>
    <xf numFmtId="0" fontId="24" fillId="54" borderId="0" applyNumberFormat="0" applyBorder="0" applyAlignment="0" applyProtection="0"/>
    <xf numFmtId="0" fontId="22" fillId="55" borderId="0" applyNumberFormat="0" applyBorder="0" applyAlignment="0" applyProtection="0"/>
    <xf numFmtId="0" fontId="22" fillId="56" borderId="0" applyNumberFormat="0" applyBorder="0" applyAlignment="0" applyProtection="0"/>
    <xf numFmtId="0" fontId="24" fillId="57" borderId="0" applyNumberFormat="0" applyBorder="0" applyAlignment="0" applyProtection="0"/>
    <xf numFmtId="0" fontId="24" fillId="58" borderId="0" applyNumberFormat="0" applyBorder="0" applyAlignment="0" applyProtection="0"/>
    <xf numFmtId="0" fontId="25" fillId="16" borderId="0" applyNumberFormat="0" applyBorder="0" applyAlignment="0" applyProtection="0"/>
    <xf numFmtId="168" fontId="26" fillId="58" borderId="0" applyNumberFormat="0" applyBorder="0" applyAlignment="0" applyProtection="0"/>
    <xf numFmtId="168" fontId="26" fillId="58" borderId="0" applyNumberFormat="0" applyBorder="0" applyAlignment="0" applyProtection="0"/>
    <xf numFmtId="169" fontId="26" fillId="58" borderId="0" applyNumberFormat="0" applyBorder="0" applyAlignment="0" applyProtection="0"/>
    <xf numFmtId="0" fontId="24" fillId="58"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168" fontId="26" fillId="58" borderId="0" applyNumberFormat="0" applyBorder="0" applyAlignment="0" applyProtection="0"/>
    <xf numFmtId="169" fontId="26" fillId="58" borderId="0" applyNumberFormat="0" applyBorder="0" applyAlignment="0" applyProtection="0"/>
    <xf numFmtId="168" fontId="26" fillId="58" borderId="0" applyNumberFormat="0" applyBorder="0" applyAlignment="0" applyProtection="0"/>
    <xf numFmtId="168" fontId="26" fillId="58" borderId="0" applyNumberFormat="0" applyBorder="0" applyAlignment="0" applyProtection="0"/>
    <xf numFmtId="169" fontId="26" fillId="58" borderId="0" applyNumberFormat="0" applyBorder="0" applyAlignment="0" applyProtection="0"/>
    <xf numFmtId="168" fontId="26" fillId="58" borderId="0" applyNumberFormat="0" applyBorder="0" applyAlignment="0" applyProtection="0"/>
    <xf numFmtId="168" fontId="26" fillId="58" borderId="0" applyNumberFormat="0" applyBorder="0" applyAlignment="0" applyProtection="0"/>
    <xf numFmtId="169" fontId="26" fillId="58" borderId="0" applyNumberFormat="0" applyBorder="0" applyAlignment="0" applyProtection="0"/>
    <xf numFmtId="168" fontId="26" fillId="58" borderId="0" applyNumberFormat="0" applyBorder="0" applyAlignment="0" applyProtection="0"/>
    <xf numFmtId="168" fontId="26" fillId="58" borderId="0" applyNumberFormat="0" applyBorder="0" applyAlignment="0" applyProtection="0"/>
    <xf numFmtId="169" fontId="26" fillId="58" borderId="0" applyNumberFormat="0" applyBorder="0" applyAlignment="0" applyProtection="0"/>
    <xf numFmtId="168" fontId="26" fillId="58" borderId="0" applyNumberFormat="0" applyBorder="0" applyAlignment="0" applyProtection="0"/>
    <xf numFmtId="0" fontId="24" fillId="58" borderId="0" applyNumberFormat="0" applyBorder="0" applyAlignment="0" applyProtection="0"/>
    <xf numFmtId="0" fontId="24" fillId="58" borderId="0" applyNumberFormat="0" applyBorder="0" applyAlignment="0" applyProtection="0"/>
    <xf numFmtId="0" fontId="24" fillId="58"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4" fillId="56" borderId="0" applyNumberFormat="0" applyBorder="0" applyAlignment="0" applyProtection="0"/>
    <xf numFmtId="0" fontId="24" fillId="60" borderId="0" applyNumberFormat="0" applyBorder="0" applyAlignment="0" applyProtection="0"/>
    <xf numFmtId="0" fontId="25" fillId="20" borderId="0" applyNumberFormat="0" applyBorder="0" applyAlignment="0" applyProtection="0"/>
    <xf numFmtId="168" fontId="26" fillId="60" borderId="0" applyNumberFormat="0" applyBorder="0" applyAlignment="0" applyProtection="0"/>
    <xf numFmtId="168" fontId="26" fillId="60" borderId="0" applyNumberFormat="0" applyBorder="0" applyAlignment="0" applyProtection="0"/>
    <xf numFmtId="169" fontId="26" fillId="60" borderId="0" applyNumberFormat="0" applyBorder="0" applyAlignment="0" applyProtection="0"/>
    <xf numFmtId="0" fontId="24" fillId="6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168" fontId="26" fillId="60" borderId="0" applyNumberFormat="0" applyBorder="0" applyAlignment="0" applyProtection="0"/>
    <xf numFmtId="169" fontId="26" fillId="60" borderId="0" applyNumberFormat="0" applyBorder="0" applyAlignment="0" applyProtection="0"/>
    <xf numFmtId="168" fontId="26" fillId="60" borderId="0" applyNumberFormat="0" applyBorder="0" applyAlignment="0" applyProtection="0"/>
    <xf numFmtId="168" fontId="26" fillId="60" borderId="0" applyNumberFormat="0" applyBorder="0" applyAlignment="0" applyProtection="0"/>
    <xf numFmtId="169" fontId="26" fillId="60" borderId="0" applyNumberFormat="0" applyBorder="0" applyAlignment="0" applyProtection="0"/>
    <xf numFmtId="168" fontId="26" fillId="60" borderId="0" applyNumberFormat="0" applyBorder="0" applyAlignment="0" applyProtection="0"/>
    <xf numFmtId="168" fontId="26" fillId="60" borderId="0" applyNumberFormat="0" applyBorder="0" applyAlignment="0" applyProtection="0"/>
    <xf numFmtId="169" fontId="26" fillId="60" borderId="0" applyNumberFormat="0" applyBorder="0" applyAlignment="0" applyProtection="0"/>
    <xf numFmtId="168" fontId="26" fillId="60" borderId="0" applyNumberFormat="0" applyBorder="0" applyAlignment="0" applyProtection="0"/>
    <xf numFmtId="168" fontId="26" fillId="60" borderId="0" applyNumberFormat="0" applyBorder="0" applyAlignment="0" applyProtection="0"/>
    <xf numFmtId="169" fontId="26" fillId="60" borderId="0" applyNumberFormat="0" applyBorder="0" applyAlignment="0" applyProtection="0"/>
    <xf numFmtId="168" fontId="26" fillId="60" borderId="0" applyNumberFormat="0" applyBorder="0" applyAlignment="0" applyProtection="0"/>
    <xf numFmtId="0" fontId="24" fillId="60" borderId="0" applyNumberFormat="0" applyBorder="0" applyAlignment="0" applyProtection="0"/>
    <xf numFmtId="0" fontId="24" fillId="60" borderId="0" applyNumberFormat="0" applyBorder="0" applyAlignment="0" applyProtection="0"/>
    <xf numFmtId="0" fontId="24" fillId="60" borderId="0" applyNumberFormat="0" applyBorder="0" applyAlignment="0" applyProtection="0"/>
    <xf numFmtId="0" fontId="22" fillId="52" borderId="0" applyNumberFormat="0" applyBorder="0" applyAlignment="0" applyProtection="0"/>
    <xf numFmtId="0" fontId="22" fillId="56" borderId="0" applyNumberFormat="0" applyBorder="0" applyAlignment="0" applyProtection="0"/>
    <xf numFmtId="0" fontId="24" fillId="56" borderId="0" applyNumberFormat="0" applyBorder="0" applyAlignment="0" applyProtection="0"/>
    <xf numFmtId="0" fontId="24" fillId="49" borderId="0" applyNumberFormat="0" applyBorder="0" applyAlignment="0" applyProtection="0"/>
    <xf numFmtId="0" fontId="25" fillId="24"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0" fontId="24" fillId="49"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22" fillId="61" borderId="0" applyNumberFormat="0" applyBorder="0" applyAlignment="0" applyProtection="0"/>
    <xf numFmtId="0" fontId="22" fillId="52" borderId="0" applyNumberFormat="0" applyBorder="0" applyAlignment="0" applyProtection="0"/>
    <xf numFmtId="0" fontId="24" fillId="53" borderId="0" applyNumberFormat="0" applyBorder="0" applyAlignment="0" applyProtection="0"/>
    <xf numFmtId="0" fontId="24" fillId="50" borderId="0" applyNumberFormat="0" applyBorder="0" applyAlignment="0" applyProtection="0"/>
    <xf numFmtId="0" fontId="25" fillId="28"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0" fontId="24" fillId="50"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0" fontId="24" fillId="50" borderId="0" applyNumberFormat="0" applyBorder="0" applyAlignment="0" applyProtection="0"/>
    <xf numFmtId="0" fontId="24" fillId="50" borderId="0" applyNumberFormat="0" applyBorder="0" applyAlignment="0" applyProtection="0"/>
    <xf numFmtId="0" fontId="24" fillId="50" borderId="0" applyNumberFormat="0" applyBorder="0" applyAlignment="0" applyProtection="0"/>
    <xf numFmtId="0" fontId="22" fillId="55" borderId="0" applyNumberFormat="0" applyBorder="0" applyAlignment="0" applyProtection="0"/>
    <xf numFmtId="0" fontId="22" fillId="62"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5" fillId="32" borderId="0" applyNumberFormat="0" applyBorder="0" applyAlignment="0" applyProtection="0"/>
    <xf numFmtId="168" fontId="26" fillId="63" borderId="0" applyNumberFormat="0" applyBorder="0" applyAlignment="0" applyProtection="0"/>
    <xf numFmtId="168" fontId="26" fillId="63" borderId="0" applyNumberFormat="0" applyBorder="0" applyAlignment="0" applyProtection="0"/>
    <xf numFmtId="169" fontId="26" fillId="63" borderId="0" applyNumberFormat="0" applyBorder="0" applyAlignment="0" applyProtection="0"/>
    <xf numFmtId="0" fontId="24" fillId="63"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168" fontId="26" fillId="63" borderId="0" applyNumberFormat="0" applyBorder="0" applyAlignment="0" applyProtection="0"/>
    <xf numFmtId="169" fontId="26" fillId="63" borderId="0" applyNumberFormat="0" applyBorder="0" applyAlignment="0" applyProtection="0"/>
    <xf numFmtId="168" fontId="26" fillId="63" borderId="0" applyNumberFormat="0" applyBorder="0" applyAlignment="0" applyProtection="0"/>
    <xf numFmtId="168" fontId="26" fillId="63" borderId="0" applyNumberFormat="0" applyBorder="0" applyAlignment="0" applyProtection="0"/>
    <xf numFmtId="169" fontId="26" fillId="63" borderId="0" applyNumberFormat="0" applyBorder="0" applyAlignment="0" applyProtection="0"/>
    <xf numFmtId="168" fontId="26" fillId="63" borderId="0" applyNumberFormat="0" applyBorder="0" applyAlignment="0" applyProtection="0"/>
    <xf numFmtId="168" fontId="26" fillId="63" borderId="0" applyNumberFormat="0" applyBorder="0" applyAlignment="0" applyProtection="0"/>
    <xf numFmtId="169" fontId="26" fillId="63" borderId="0" applyNumberFormat="0" applyBorder="0" applyAlignment="0" applyProtection="0"/>
    <xf numFmtId="168" fontId="26" fillId="63" borderId="0" applyNumberFormat="0" applyBorder="0" applyAlignment="0" applyProtection="0"/>
    <xf numFmtId="168" fontId="26" fillId="63" borderId="0" applyNumberFormat="0" applyBorder="0" applyAlignment="0" applyProtection="0"/>
    <xf numFmtId="169" fontId="26" fillId="63" borderId="0" applyNumberFormat="0" applyBorder="0" applyAlignment="0" applyProtection="0"/>
    <xf numFmtId="168" fontId="26" fillId="63" borderId="0" applyNumberFormat="0" applyBorder="0" applyAlignment="0" applyProtection="0"/>
    <xf numFmtId="0" fontId="24" fillId="63" borderId="0" applyNumberFormat="0" applyBorder="0" applyAlignment="0" applyProtection="0"/>
    <xf numFmtId="0" fontId="24" fillId="63" borderId="0" applyNumberFormat="0" applyBorder="0" applyAlignment="0" applyProtection="0"/>
    <xf numFmtId="0" fontId="24" fillId="63" borderId="0" applyNumberFormat="0" applyBorder="0" applyAlignment="0" applyProtection="0"/>
    <xf numFmtId="0" fontId="27" fillId="39" borderId="0" applyNumberFormat="0" applyBorder="0" applyAlignment="0" applyProtection="0"/>
    <xf numFmtId="0" fontId="28" fillId="6"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0" fontId="27" fillId="39"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0" fontId="27" fillId="39" borderId="0" applyNumberFormat="0" applyBorder="0" applyAlignment="0" applyProtection="0"/>
    <xf numFmtId="170" fontId="30"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1" fontId="32" fillId="0" borderId="0" applyFill="0" applyBorder="0" applyAlignment="0"/>
    <xf numFmtId="171" fontId="32"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2" fontId="32" fillId="0" borderId="0" applyFill="0" applyBorder="0" applyAlignment="0"/>
    <xf numFmtId="173" fontId="32" fillId="0" borderId="0" applyFill="0" applyBorder="0" applyAlignment="0"/>
    <xf numFmtId="174" fontId="32" fillId="0" borderId="0" applyFill="0" applyBorder="0" applyAlignment="0"/>
    <xf numFmtId="175"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0" fontId="33" fillId="64" borderId="35" applyNumberFormat="0" applyAlignment="0" applyProtection="0"/>
    <xf numFmtId="0" fontId="34" fillId="9" borderId="28"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168" fontId="35"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168" fontId="35"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169" fontId="35"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4" fillId="9" borderId="28"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4" fillId="9" borderId="28"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4" fillId="9" borderId="28"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4" fillId="9" borderId="28"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4" fillId="9" borderId="28"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4" fillId="9" borderId="28"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4" fillId="9" borderId="28"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168" fontId="35" fillId="64" borderId="35" applyNumberFormat="0" applyAlignment="0" applyProtection="0"/>
    <xf numFmtId="169" fontId="35" fillId="64" borderId="35" applyNumberFormat="0" applyAlignment="0" applyProtection="0"/>
    <xf numFmtId="168" fontId="35" fillId="64" borderId="35" applyNumberFormat="0" applyAlignment="0" applyProtection="0"/>
    <xf numFmtId="168" fontId="35" fillId="64" borderId="35" applyNumberFormat="0" applyAlignment="0" applyProtection="0"/>
    <xf numFmtId="169" fontId="35" fillId="64" borderId="35" applyNumberFormat="0" applyAlignment="0" applyProtection="0"/>
    <xf numFmtId="168" fontId="35" fillId="64" borderId="35" applyNumberFormat="0" applyAlignment="0" applyProtection="0"/>
    <xf numFmtId="168" fontId="35" fillId="64" borderId="35" applyNumberFormat="0" applyAlignment="0" applyProtection="0"/>
    <xf numFmtId="169" fontId="35" fillId="64" borderId="35" applyNumberFormat="0" applyAlignment="0" applyProtection="0"/>
    <xf numFmtId="168" fontId="35" fillId="64" borderId="35" applyNumberFormat="0" applyAlignment="0" applyProtection="0"/>
    <xf numFmtId="168" fontId="35" fillId="64" borderId="35" applyNumberFormat="0" applyAlignment="0" applyProtection="0"/>
    <xf numFmtId="169" fontId="35" fillId="64" borderId="35" applyNumberFormat="0" applyAlignment="0" applyProtection="0"/>
    <xf numFmtId="168" fontId="35" fillId="64" borderId="35" applyNumberFormat="0" applyAlignment="0" applyProtection="0"/>
    <xf numFmtId="0" fontId="33" fillId="64" borderId="35" applyNumberFormat="0" applyAlignment="0" applyProtection="0"/>
    <xf numFmtId="0" fontId="36" fillId="65" borderId="36" applyNumberFormat="0" applyAlignment="0" applyProtection="0"/>
    <xf numFmtId="0" fontId="37" fillId="10" borderId="31" applyNumberFormat="0" applyAlignment="0" applyProtection="0"/>
    <xf numFmtId="168"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0" fontId="36"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0" fontId="37" fillId="10" borderId="31"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0" fontId="36" fillId="65" borderId="36"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quotePrefix="1">
      <protection locked="0"/>
    </xf>
    <xf numFmtId="43" fontId="22" fillId="0" borderId="0" applyFont="0" applyFill="0" applyBorder="0" applyAlignment="0" applyProtection="0"/>
    <xf numFmtId="43" fontId="2" fillId="0" borderId="0" quotePrefix="1">
      <protection locked="0"/>
    </xf>
    <xf numFmtId="43" fontId="2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43" fontId="22"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0" fillId="0" borderId="0"/>
    <xf numFmtId="172" fontId="3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0" fillId="0" borderId="0"/>
    <xf numFmtId="14" fontId="41" fillId="0" borderId="0" applyFill="0" applyBorder="0" applyAlignment="0"/>
    <xf numFmtId="38" fontId="21" fillId="0" borderId="37">
      <alignment vertical="center"/>
    </xf>
    <xf numFmtId="38" fontId="21" fillId="0" borderId="37">
      <alignment vertical="center"/>
    </xf>
    <xf numFmtId="38" fontId="21" fillId="0" borderId="37">
      <alignment vertical="center"/>
    </xf>
    <xf numFmtId="38" fontId="21" fillId="0" borderId="37">
      <alignment vertical="center"/>
    </xf>
    <xf numFmtId="38" fontId="21" fillId="0" borderId="37">
      <alignment vertical="center"/>
    </xf>
    <xf numFmtId="38" fontId="21" fillId="0" borderId="37">
      <alignment vertical="center"/>
    </xf>
    <xf numFmtId="38" fontId="21" fillId="0" borderId="37">
      <alignment vertical="center"/>
    </xf>
    <xf numFmtId="38" fontId="21" fillId="0" borderId="0" applyFont="0" applyFill="0" applyBorder="0" applyAlignment="0" applyProtection="0"/>
    <xf numFmtId="180" fontId="2" fillId="0" borderId="0" applyFont="0" applyFill="0" applyBorder="0" applyAlignment="0" applyProtection="0"/>
    <xf numFmtId="0" fontId="42" fillId="66" borderId="0" applyNumberFormat="0" applyBorder="0" applyAlignment="0" applyProtection="0"/>
    <xf numFmtId="0" fontId="42" fillId="67" borderId="0" applyNumberFormat="0" applyBorder="0" applyAlignment="0" applyProtection="0"/>
    <xf numFmtId="0" fontId="42" fillId="68" borderId="0" applyNumberFormat="0" applyBorder="0" applyAlignment="0" applyProtection="0"/>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0" fontId="43" fillId="0" borderId="0" applyNumberFormat="0" applyFill="0" applyBorder="0" applyAlignment="0" applyProtection="0"/>
    <xf numFmtId="168" fontId="2" fillId="0" borderId="0"/>
    <xf numFmtId="0" fontId="2" fillId="0" borderId="0"/>
    <xf numFmtId="168" fontId="2" fillId="0" borderId="0"/>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46" fillId="40" borderId="0" applyNumberFormat="0" applyBorder="0" applyAlignment="0" applyProtection="0"/>
    <xf numFmtId="0" fontId="47" fillId="5" borderId="0" applyNumberFormat="0" applyBorder="0" applyAlignment="0" applyProtection="0"/>
    <xf numFmtId="168" fontId="48" fillId="40" borderId="0" applyNumberFormat="0" applyBorder="0" applyAlignment="0" applyProtection="0"/>
    <xf numFmtId="168" fontId="48" fillId="40" borderId="0" applyNumberFormat="0" applyBorder="0" applyAlignment="0" applyProtection="0"/>
    <xf numFmtId="169" fontId="48" fillId="40" borderId="0" applyNumberFormat="0" applyBorder="0" applyAlignment="0" applyProtection="0"/>
    <xf numFmtId="0" fontId="46" fillId="40"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168" fontId="48" fillId="40" borderId="0" applyNumberFormat="0" applyBorder="0" applyAlignment="0" applyProtection="0"/>
    <xf numFmtId="169" fontId="48" fillId="40" borderId="0" applyNumberFormat="0" applyBorder="0" applyAlignment="0" applyProtection="0"/>
    <xf numFmtId="168" fontId="48" fillId="40" borderId="0" applyNumberFormat="0" applyBorder="0" applyAlignment="0" applyProtection="0"/>
    <xf numFmtId="168" fontId="48" fillId="40" borderId="0" applyNumberFormat="0" applyBorder="0" applyAlignment="0" applyProtection="0"/>
    <xf numFmtId="169" fontId="48" fillId="40" borderId="0" applyNumberFormat="0" applyBorder="0" applyAlignment="0" applyProtection="0"/>
    <xf numFmtId="168" fontId="48" fillId="40" borderId="0" applyNumberFormat="0" applyBorder="0" applyAlignment="0" applyProtection="0"/>
    <xf numFmtId="168" fontId="48" fillId="40" borderId="0" applyNumberFormat="0" applyBorder="0" applyAlignment="0" applyProtection="0"/>
    <xf numFmtId="169" fontId="48" fillId="40" borderId="0" applyNumberFormat="0" applyBorder="0" applyAlignment="0" applyProtection="0"/>
    <xf numFmtId="168" fontId="48" fillId="40" borderId="0" applyNumberFormat="0" applyBorder="0" applyAlignment="0" applyProtection="0"/>
    <xf numFmtId="168" fontId="48" fillId="40" borderId="0" applyNumberFormat="0" applyBorder="0" applyAlignment="0" applyProtection="0"/>
    <xf numFmtId="169" fontId="48" fillId="40" borderId="0" applyNumberFormat="0" applyBorder="0" applyAlignment="0" applyProtection="0"/>
    <xf numFmtId="168" fontId="48" fillId="40" borderId="0" applyNumberFormat="0" applyBorder="0" applyAlignment="0" applyProtection="0"/>
    <xf numFmtId="0" fontId="46" fillId="40" borderId="0" applyNumberFormat="0" applyBorder="0" applyAlignment="0" applyProtection="0"/>
    <xf numFmtId="0" fontId="2" fillId="69" borderId="3" applyNumberFormat="0" applyFont="0" applyBorder="0" applyProtection="0">
      <alignment horizontal="center" vertical="center"/>
    </xf>
    <xf numFmtId="0" fontId="49" fillId="0" borderId="27" applyNumberFormat="0" applyAlignment="0" applyProtection="0">
      <alignment horizontal="left" vertical="center"/>
    </xf>
    <xf numFmtId="0" fontId="49" fillId="0" borderId="27" applyNumberFormat="0" applyAlignment="0" applyProtection="0">
      <alignment horizontal="left" vertical="center"/>
    </xf>
    <xf numFmtId="168" fontId="49" fillId="0" borderId="27" applyNumberFormat="0" applyAlignment="0" applyProtection="0">
      <alignment horizontal="left" vertical="center"/>
    </xf>
    <xf numFmtId="0" fontId="49" fillId="0" borderId="9">
      <alignment horizontal="left" vertical="center"/>
    </xf>
    <xf numFmtId="0" fontId="49" fillId="0" borderId="9">
      <alignment horizontal="left" vertical="center"/>
    </xf>
    <xf numFmtId="168" fontId="49" fillId="0" borderId="9">
      <alignment horizontal="left" vertical="center"/>
    </xf>
    <xf numFmtId="0" fontId="50" fillId="0" borderId="38" applyNumberFormat="0" applyFill="0" applyAlignment="0" applyProtection="0"/>
    <xf numFmtId="169" fontId="50" fillId="0" borderId="38" applyNumberFormat="0" applyFill="0" applyAlignment="0" applyProtection="0"/>
    <xf numFmtId="0" fontId="50" fillId="0" borderId="38" applyNumberFormat="0" applyFill="0" applyAlignment="0" applyProtection="0"/>
    <xf numFmtId="168" fontId="50" fillId="0" borderId="38" applyNumberFormat="0" applyFill="0" applyAlignment="0" applyProtection="0"/>
    <xf numFmtId="168" fontId="50" fillId="0" borderId="38" applyNumberFormat="0" applyFill="0" applyAlignment="0" applyProtection="0"/>
    <xf numFmtId="168" fontId="50" fillId="0" borderId="38" applyNumberFormat="0" applyFill="0" applyAlignment="0" applyProtection="0"/>
    <xf numFmtId="169" fontId="50" fillId="0" borderId="38" applyNumberFormat="0" applyFill="0" applyAlignment="0" applyProtection="0"/>
    <xf numFmtId="168" fontId="50" fillId="0" borderId="38" applyNumberFormat="0" applyFill="0" applyAlignment="0" applyProtection="0"/>
    <xf numFmtId="168" fontId="50" fillId="0" borderId="38" applyNumberFormat="0" applyFill="0" applyAlignment="0" applyProtection="0"/>
    <xf numFmtId="169" fontId="50" fillId="0" borderId="38" applyNumberFormat="0" applyFill="0" applyAlignment="0" applyProtection="0"/>
    <xf numFmtId="168" fontId="50" fillId="0" borderId="38" applyNumberFormat="0" applyFill="0" applyAlignment="0" applyProtection="0"/>
    <xf numFmtId="168" fontId="50" fillId="0" borderId="38" applyNumberFormat="0" applyFill="0" applyAlignment="0" applyProtection="0"/>
    <xf numFmtId="169" fontId="50" fillId="0" borderId="38" applyNumberFormat="0" applyFill="0" applyAlignment="0" applyProtection="0"/>
    <xf numFmtId="168" fontId="50" fillId="0" borderId="38" applyNumberFormat="0" applyFill="0" applyAlignment="0" applyProtection="0"/>
    <xf numFmtId="168" fontId="50" fillId="0" borderId="38" applyNumberFormat="0" applyFill="0" applyAlignment="0" applyProtection="0"/>
    <xf numFmtId="169" fontId="50" fillId="0" borderId="38" applyNumberFormat="0" applyFill="0" applyAlignment="0" applyProtection="0"/>
    <xf numFmtId="168" fontId="50" fillId="0" borderId="38" applyNumberFormat="0" applyFill="0" applyAlignment="0" applyProtection="0"/>
    <xf numFmtId="0" fontId="50" fillId="0" borderId="38" applyNumberFormat="0" applyFill="0" applyAlignment="0" applyProtection="0"/>
    <xf numFmtId="0" fontId="51" fillId="0" borderId="39" applyNumberFormat="0" applyFill="0" applyAlignment="0" applyProtection="0"/>
    <xf numFmtId="169" fontId="51" fillId="0" borderId="39" applyNumberFormat="0" applyFill="0" applyAlignment="0" applyProtection="0"/>
    <xf numFmtId="0" fontId="51" fillId="0" borderId="39" applyNumberFormat="0" applyFill="0" applyAlignment="0" applyProtection="0"/>
    <xf numFmtId="168" fontId="51" fillId="0" borderId="39" applyNumberFormat="0" applyFill="0" applyAlignment="0" applyProtection="0"/>
    <xf numFmtId="168" fontId="51" fillId="0" borderId="39" applyNumberFormat="0" applyFill="0" applyAlignment="0" applyProtection="0"/>
    <xf numFmtId="168" fontId="51" fillId="0" borderId="39" applyNumberFormat="0" applyFill="0" applyAlignment="0" applyProtection="0"/>
    <xf numFmtId="169" fontId="51" fillId="0" borderId="39" applyNumberFormat="0" applyFill="0" applyAlignment="0" applyProtection="0"/>
    <xf numFmtId="168" fontId="51" fillId="0" borderId="39" applyNumberFormat="0" applyFill="0" applyAlignment="0" applyProtection="0"/>
    <xf numFmtId="168" fontId="51" fillId="0" borderId="39" applyNumberFormat="0" applyFill="0" applyAlignment="0" applyProtection="0"/>
    <xf numFmtId="169" fontId="51" fillId="0" borderId="39" applyNumberFormat="0" applyFill="0" applyAlignment="0" applyProtection="0"/>
    <xf numFmtId="168" fontId="51" fillId="0" borderId="39" applyNumberFormat="0" applyFill="0" applyAlignment="0" applyProtection="0"/>
    <xf numFmtId="168" fontId="51" fillId="0" borderId="39" applyNumberFormat="0" applyFill="0" applyAlignment="0" applyProtection="0"/>
    <xf numFmtId="169" fontId="51" fillId="0" borderId="39" applyNumberFormat="0" applyFill="0" applyAlignment="0" applyProtection="0"/>
    <xf numFmtId="168" fontId="51" fillId="0" borderId="39" applyNumberFormat="0" applyFill="0" applyAlignment="0" applyProtection="0"/>
    <xf numFmtId="168" fontId="51" fillId="0" borderId="39" applyNumberFormat="0" applyFill="0" applyAlignment="0" applyProtection="0"/>
    <xf numFmtId="169" fontId="51" fillId="0" borderId="39" applyNumberFormat="0" applyFill="0" applyAlignment="0" applyProtection="0"/>
    <xf numFmtId="168" fontId="51" fillId="0" borderId="39" applyNumberFormat="0" applyFill="0" applyAlignment="0" applyProtection="0"/>
    <xf numFmtId="0" fontId="51" fillId="0" borderId="39" applyNumberFormat="0" applyFill="0" applyAlignment="0" applyProtection="0"/>
    <xf numFmtId="0" fontId="52" fillId="0" borderId="40" applyNumberFormat="0" applyFill="0" applyAlignment="0" applyProtection="0"/>
    <xf numFmtId="169" fontId="52" fillId="0" borderId="40" applyNumberFormat="0" applyFill="0" applyAlignment="0" applyProtection="0"/>
    <xf numFmtId="0" fontId="52" fillId="0" borderId="40" applyNumberFormat="0" applyFill="0" applyAlignment="0" applyProtection="0"/>
    <xf numFmtId="168" fontId="52" fillId="0" borderId="40" applyNumberFormat="0" applyFill="0" applyAlignment="0" applyProtection="0"/>
    <xf numFmtId="0" fontId="52" fillId="0" borderId="40" applyNumberFormat="0" applyFill="0" applyAlignment="0" applyProtection="0"/>
    <xf numFmtId="168" fontId="52" fillId="0" borderId="40"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168" fontId="52" fillId="0" borderId="40" applyNumberFormat="0" applyFill="0" applyAlignment="0" applyProtection="0"/>
    <xf numFmtId="169" fontId="52" fillId="0" borderId="40" applyNumberFormat="0" applyFill="0" applyAlignment="0" applyProtection="0"/>
    <xf numFmtId="168" fontId="52" fillId="0" borderId="40" applyNumberFormat="0" applyFill="0" applyAlignment="0" applyProtection="0"/>
    <xf numFmtId="168" fontId="52" fillId="0" borderId="40" applyNumberFormat="0" applyFill="0" applyAlignment="0" applyProtection="0"/>
    <xf numFmtId="169" fontId="52" fillId="0" borderId="40" applyNumberFormat="0" applyFill="0" applyAlignment="0" applyProtection="0"/>
    <xf numFmtId="168" fontId="52" fillId="0" borderId="40" applyNumberFormat="0" applyFill="0" applyAlignment="0" applyProtection="0"/>
    <xf numFmtId="168" fontId="52" fillId="0" borderId="40" applyNumberFormat="0" applyFill="0" applyAlignment="0" applyProtection="0"/>
    <xf numFmtId="169" fontId="52" fillId="0" borderId="40" applyNumberFormat="0" applyFill="0" applyAlignment="0" applyProtection="0"/>
    <xf numFmtId="168" fontId="52" fillId="0" borderId="40" applyNumberFormat="0" applyFill="0" applyAlignment="0" applyProtection="0"/>
    <xf numFmtId="168" fontId="52" fillId="0" borderId="40" applyNumberFormat="0" applyFill="0" applyAlignment="0" applyProtection="0"/>
    <xf numFmtId="169" fontId="52" fillId="0" borderId="40" applyNumberFormat="0" applyFill="0" applyAlignment="0" applyProtection="0"/>
    <xf numFmtId="168" fontId="52" fillId="0" borderId="40" applyNumberFormat="0" applyFill="0" applyAlignment="0" applyProtection="0"/>
    <xf numFmtId="0" fontId="52" fillId="0" borderId="40" applyNumberFormat="0" applyFill="0" applyAlignment="0" applyProtection="0"/>
    <xf numFmtId="0" fontId="52" fillId="0" borderId="0" applyNumberFormat="0" applyFill="0" applyBorder="0" applyAlignment="0" applyProtection="0"/>
    <xf numFmtId="169" fontId="52" fillId="0" borderId="0" applyNumberFormat="0" applyFill="0" applyBorder="0" applyAlignment="0" applyProtection="0"/>
    <xf numFmtId="0"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2" fillId="0" borderId="0" applyNumberFormat="0" applyFill="0" applyBorder="0" applyAlignment="0" applyProtection="0"/>
    <xf numFmtId="37" fontId="53" fillId="0" borderId="0"/>
    <xf numFmtId="168" fontId="54" fillId="0" borderId="0"/>
    <xf numFmtId="0" fontId="54" fillId="0" borderId="0"/>
    <xf numFmtId="168" fontId="54" fillId="0" borderId="0"/>
    <xf numFmtId="168" fontId="49" fillId="0" borderId="0"/>
    <xf numFmtId="0" fontId="49" fillId="0" borderId="0"/>
    <xf numFmtId="168" fontId="49" fillId="0" borderId="0"/>
    <xf numFmtId="168" fontId="55" fillId="0" borderId="0"/>
    <xf numFmtId="0" fontId="55" fillId="0" borderId="0"/>
    <xf numFmtId="168" fontId="55" fillId="0" borderId="0"/>
    <xf numFmtId="168" fontId="56" fillId="0" borderId="0"/>
    <xf numFmtId="0" fontId="56" fillId="0" borderId="0"/>
    <xf numFmtId="168" fontId="56" fillId="0" borderId="0"/>
    <xf numFmtId="168" fontId="57" fillId="0" borderId="0"/>
    <xf numFmtId="0" fontId="57" fillId="0" borderId="0"/>
    <xf numFmtId="168" fontId="57" fillId="0" borderId="0"/>
    <xf numFmtId="168" fontId="58" fillId="0" borderId="0"/>
    <xf numFmtId="0" fontId="58" fillId="0" borderId="0"/>
    <xf numFmtId="168" fontId="58" fillId="0" borderId="0"/>
    <xf numFmtId="0" fontId="57"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59" fillId="0" borderId="0" applyNumberFormat="0" applyFill="0" applyBorder="0" applyAlignment="0" applyProtection="0">
      <alignment vertical="top"/>
      <protection locked="0"/>
    </xf>
    <xf numFmtId="169" fontId="59" fillId="0" borderId="0" applyNumberFormat="0" applyFill="0" applyBorder="0" applyAlignment="0" applyProtection="0">
      <alignment vertical="top"/>
      <protection locked="0"/>
    </xf>
    <xf numFmtId="168" fontId="59" fillId="0" borderId="0" applyNumberFormat="0" applyFill="0" applyBorder="0" applyAlignment="0" applyProtection="0">
      <alignment vertical="top"/>
      <protection locked="0"/>
    </xf>
    <xf numFmtId="168" fontId="60" fillId="0" borderId="0"/>
    <xf numFmtId="0" fontId="61" fillId="43" borderId="35" applyNumberFormat="0" applyAlignment="0" applyProtection="0"/>
    <xf numFmtId="0" fontId="62" fillId="8" borderId="28"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168" fontId="63"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168" fontId="63"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169" fontId="63"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2" fillId="8" borderId="28"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2" fillId="8" borderId="28"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2" fillId="8" borderId="28"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2" fillId="8" borderId="28"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2" fillId="8" borderId="28"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2" fillId="8" borderId="28"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2" fillId="8" borderId="28"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168" fontId="63" fillId="43" borderId="35" applyNumberFormat="0" applyAlignment="0" applyProtection="0"/>
    <xf numFmtId="169" fontId="63" fillId="43" borderId="35" applyNumberFormat="0" applyAlignment="0" applyProtection="0"/>
    <xf numFmtId="168" fontId="63" fillId="43" borderId="35" applyNumberFormat="0" applyAlignment="0" applyProtection="0"/>
    <xf numFmtId="168" fontId="63" fillId="43" borderId="35" applyNumberFormat="0" applyAlignment="0" applyProtection="0"/>
    <xf numFmtId="169" fontId="63" fillId="43" borderId="35" applyNumberFormat="0" applyAlignment="0" applyProtection="0"/>
    <xf numFmtId="168" fontId="63" fillId="43" borderId="35" applyNumberFormat="0" applyAlignment="0" applyProtection="0"/>
    <xf numFmtId="168" fontId="63" fillId="43" borderId="35" applyNumberFormat="0" applyAlignment="0" applyProtection="0"/>
    <xf numFmtId="169" fontId="63" fillId="43" borderId="35" applyNumberFormat="0" applyAlignment="0" applyProtection="0"/>
    <xf numFmtId="168" fontId="63" fillId="43" borderId="35" applyNumberFormat="0" applyAlignment="0" applyProtection="0"/>
    <xf numFmtId="168" fontId="63" fillId="43" borderId="35" applyNumberFormat="0" applyAlignment="0" applyProtection="0"/>
    <xf numFmtId="169" fontId="63" fillId="43" borderId="35" applyNumberFormat="0" applyAlignment="0" applyProtection="0"/>
    <xf numFmtId="168" fontId="63" fillId="43" borderId="35" applyNumberFormat="0" applyAlignment="0" applyProtection="0"/>
    <xf numFmtId="0" fontId="61" fillId="43" borderId="35" applyNumberFormat="0" applyAlignment="0" applyProtection="0"/>
    <xf numFmtId="3" fontId="2" fillId="72" borderId="3" applyFont="0">
      <alignment horizontal="right" vertical="center"/>
      <protection locked="0"/>
    </xf>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0" fontId="64" fillId="0" borderId="41" applyNumberFormat="0" applyFill="0" applyAlignment="0" applyProtection="0"/>
    <xf numFmtId="0" fontId="65" fillId="0" borderId="30" applyNumberFormat="0" applyFill="0" applyAlignment="0" applyProtection="0"/>
    <xf numFmtId="168" fontId="66" fillId="0" borderId="41" applyNumberFormat="0" applyFill="0" applyAlignment="0" applyProtection="0"/>
    <xf numFmtId="168" fontId="66" fillId="0" borderId="41" applyNumberFormat="0" applyFill="0" applyAlignment="0" applyProtection="0"/>
    <xf numFmtId="169" fontId="66" fillId="0" borderId="41" applyNumberFormat="0" applyFill="0" applyAlignment="0" applyProtection="0"/>
    <xf numFmtId="0" fontId="64" fillId="0" borderId="41" applyNumberFormat="0" applyFill="0" applyAlignment="0" applyProtection="0"/>
    <xf numFmtId="0" fontId="65" fillId="0" borderId="30" applyNumberFormat="0" applyFill="0" applyAlignment="0" applyProtection="0"/>
    <xf numFmtId="0" fontId="65" fillId="0" borderId="30" applyNumberFormat="0" applyFill="0" applyAlignment="0" applyProtection="0"/>
    <xf numFmtId="0" fontId="65" fillId="0" borderId="30" applyNumberFormat="0" applyFill="0" applyAlignment="0" applyProtection="0"/>
    <xf numFmtId="0" fontId="65" fillId="0" borderId="30" applyNumberFormat="0" applyFill="0" applyAlignment="0" applyProtection="0"/>
    <xf numFmtId="0" fontId="65" fillId="0" borderId="30" applyNumberFormat="0" applyFill="0" applyAlignment="0" applyProtection="0"/>
    <xf numFmtId="0" fontId="65" fillId="0" borderId="30" applyNumberFormat="0" applyFill="0" applyAlignment="0" applyProtection="0"/>
    <xf numFmtId="0" fontId="65" fillId="0" borderId="30" applyNumberFormat="0" applyFill="0" applyAlignment="0" applyProtection="0"/>
    <xf numFmtId="168" fontId="66" fillId="0" borderId="41" applyNumberFormat="0" applyFill="0" applyAlignment="0" applyProtection="0"/>
    <xf numFmtId="169" fontId="66" fillId="0" borderId="41" applyNumberFormat="0" applyFill="0" applyAlignment="0" applyProtection="0"/>
    <xf numFmtId="168" fontId="66" fillId="0" borderId="41" applyNumberFormat="0" applyFill="0" applyAlignment="0" applyProtection="0"/>
    <xf numFmtId="168" fontId="66" fillId="0" borderId="41" applyNumberFormat="0" applyFill="0" applyAlignment="0" applyProtection="0"/>
    <xf numFmtId="169" fontId="66" fillId="0" borderId="41" applyNumberFormat="0" applyFill="0" applyAlignment="0" applyProtection="0"/>
    <xf numFmtId="168" fontId="66" fillId="0" borderId="41" applyNumberFormat="0" applyFill="0" applyAlignment="0" applyProtection="0"/>
    <xf numFmtId="168" fontId="66" fillId="0" borderId="41" applyNumberFormat="0" applyFill="0" applyAlignment="0" applyProtection="0"/>
    <xf numFmtId="169" fontId="66" fillId="0" borderId="41" applyNumberFormat="0" applyFill="0" applyAlignment="0" applyProtection="0"/>
    <xf numFmtId="168" fontId="66" fillId="0" borderId="41" applyNumberFormat="0" applyFill="0" applyAlignment="0" applyProtection="0"/>
    <xf numFmtId="168" fontId="66" fillId="0" borderId="41" applyNumberFormat="0" applyFill="0" applyAlignment="0" applyProtection="0"/>
    <xf numFmtId="169" fontId="66" fillId="0" borderId="41" applyNumberFormat="0" applyFill="0" applyAlignment="0" applyProtection="0"/>
    <xf numFmtId="168" fontId="66" fillId="0" borderId="41" applyNumberFormat="0" applyFill="0" applyAlignment="0" applyProtection="0"/>
    <xf numFmtId="0" fontId="64" fillId="0" borderId="41"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67" fillId="73" borderId="0" applyNumberFormat="0" applyBorder="0" applyAlignment="0" applyProtection="0"/>
    <xf numFmtId="0" fontId="68" fillId="7" borderId="0" applyNumberFormat="0" applyBorder="0" applyAlignment="0" applyProtection="0"/>
    <xf numFmtId="168" fontId="69" fillId="73" borderId="0" applyNumberFormat="0" applyBorder="0" applyAlignment="0" applyProtection="0"/>
    <xf numFmtId="168" fontId="69" fillId="73" borderId="0" applyNumberFormat="0" applyBorder="0" applyAlignment="0" applyProtection="0"/>
    <xf numFmtId="169" fontId="69" fillId="73" borderId="0" applyNumberFormat="0" applyBorder="0" applyAlignment="0" applyProtection="0"/>
    <xf numFmtId="0" fontId="67" fillId="73" borderId="0" applyNumberFormat="0" applyBorder="0" applyAlignment="0" applyProtection="0"/>
    <xf numFmtId="0" fontId="68" fillId="7" borderId="0" applyNumberFormat="0" applyBorder="0" applyAlignment="0" applyProtection="0"/>
    <xf numFmtId="0" fontId="68" fillId="7" borderId="0" applyNumberFormat="0" applyBorder="0" applyAlignment="0" applyProtection="0"/>
    <xf numFmtId="0" fontId="68" fillId="7" borderId="0" applyNumberFormat="0" applyBorder="0" applyAlignment="0" applyProtection="0"/>
    <xf numFmtId="0" fontId="68" fillId="7" borderId="0" applyNumberFormat="0" applyBorder="0" applyAlignment="0" applyProtection="0"/>
    <xf numFmtId="0" fontId="68" fillId="7" borderId="0" applyNumberFormat="0" applyBorder="0" applyAlignment="0" applyProtection="0"/>
    <xf numFmtId="0" fontId="68" fillId="7" borderId="0" applyNumberFormat="0" applyBorder="0" applyAlignment="0" applyProtection="0"/>
    <xf numFmtId="0" fontId="68" fillId="7" borderId="0" applyNumberFormat="0" applyBorder="0" applyAlignment="0" applyProtection="0"/>
    <xf numFmtId="168" fontId="69" fillId="73" borderId="0" applyNumberFormat="0" applyBorder="0" applyAlignment="0" applyProtection="0"/>
    <xf numFmtId="169" fontId="69" fillId="73" borderId="0" applyNumberFormat="0" applyBorder="0" applyAlignment="0" applyProtection="0"/>
    <xf numFmtId="168" fontId="69" fillId="73" borderId="0" applyNumberFormat="0" applyBorder="0" applyAlignment="0" applyProtection="0"/>
    <xf numFmtId="168" fontId="69" fillId="73" borderId="0" applyNumberFormat="0" applyBorder="0" applyAlignment="0" applyProtection="0"/>
    <xf numFmtId="169" fontId="69" fillId="73" borderId="0" applyNumberFormat="0" applyBorder="0" applyAlignment="0" applyProtection="0"/>
    <xf numFmtId="168" fontId="69" fillId="73" borderId="0" applyNumberFormat="0" applyBorder="0" applyAlignment="0" applyProtection="0"/>
    <xf numFmtId="168" fontId="69" fillId="73" borderId="0" applyNumberFormat="0" applyBorder="0" applyAlignment="0" applyProtection="0"/>
    <xf numFmtId="169" fontId="69" fillId="73" borderId="0" applyNumberFormat="0" applyBorder="0" applyAlignment="0" applyProtection="0"/>
    <xf numFmtId="168" fontId="69" fillId="73" borderId="0" applyNumberFormat="0" applyBorder="0" applyAlignment="0" applyProtection="0"/>
    <xf numFmtId="168" fontId="69" fillId="73" borderId="0" applyNumberFormat="0" applyBorder="0" applyAlignment="0" applyProtection="0"/>
    <xf numFmtId="169" fontId="69" fillId="73" borderId="0" applyNumberFormat="0" applyBorder="0" applyAlignment="0" applyProtection="0"/>
    <xf numFmtId="168" fontId="69" fillId="73" borderId="0" applyNumberFormat="0" applyBorder="0" applyAlignment="0" applyProtection="0"/>
    <xf numFmtId="0" fontId="67" fillId="73" borderId="0" applyNumberFormat="0" applyBorder="0" applyAlignment="0" applyProtection="0"/>
    <xf numFmtId="1" fontId="70" fillId="0" borderId="0" applyProtection="0"/>
    <xf numFmtId="168" fontId="21" fillId="0" borderId="42"/>
    <xf numFmtId="169" fontId="21" fillId="0" borderId="42"/>
    <xf numFmtId="168" fontId="21" fillId="0" borderId="42"/>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1" fillId="0" borderId="0"/>
    <xf numFmtId="181" fontId="2" fillId="0" borderId="0"/>
    <xf numFmtId="179" fontId="23"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2" fillId="0" borderId="0"/>
    <xf numFmtId="0" fontId="72" fillId="0" borderId="0"/>
    <xf numFmtId="0" fontId="71" fillId="0" borderId="0"/>
    <xf numFmtId="179" fontId="23" fillId="0" borderId="0"/>
    <xf numFmtId="179" fontId="2" fillId="0" borderId="0"/>
    <xf numFmtId="179" fontId="2" fillId="0" borderId="0"/>
    <xf numFmtId="0" fontId="2" fillId="0" borderId="0"/>
    <xf numFmtId="0" fontId="2"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3"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3" fillId="0" borderId="0"/>
    <xf numFmtId="0" fontId="23" fillId="0" borderId="0"/>
    <xf numFmtId="168" fontId="23" fillId="0" borderId="0"/>
    <xf numFmtId="0" fontId="2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3" fillId="0" borderId="0"/>
    <xf numFmtId="168" fontId="23" fillId="0" borderId="0"/>
    <xf numFmtId="0" fontId="23" fillId="0" borderId="0"/>
    <xf numFmtId="0" fontId="23" fillId="0" borderId="0"/>
    <xf numFmtId="0" fontId="2"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2" fillId="0" borderId="0"/>
    <xf numFmtId="179" fontId="23" fillId="0" borderId="0"/>
    <xf numFmtId="179" fontId="23"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23" fillId="0" borderId="0"/>
    <xf numFmtId="179" fontId="23" fillId="0" borderId="0"/>
    <xf numFmtId="179" fontId="23" fillId="0" borderId="0"/>
    <xf numFmtId="179"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3" fillId="0" borderId="0"/>
    <xf numFmtId="179" fontId="2"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3"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0" fillId="0" borderId="0"/>
    <xf numFmtId="0" fontId="23" fillId="0" borderId="0"/>
    <xf numFmtId="0" fontId="2" fillId="0" borderId="0"/>
    <xf numFmtId="0" fontId="22" fillId="0" borderId="0"/>
    <xf numFmtId="168" fontId="20" fillId="0" borderId="0"/>
    <xf numFmtId="0" fontId="2" fillId="0" borderId="0"/>
    <xf numFmtId="0" fontId="1" fillId="0" borderId="0"/>
    <xf numFmtId="0" fontId="1"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3" fillId="0" borderId="0"/>
    <xf numFmtId="0" fontId="23" fillId="0" borderId="0"/>
    <xf numFmtId="168" fontId="20" fillId="0" borderId="0"/>
    <xf numFmtId="0" fontId="60" fillId="0" borderId="0"/>
    <xf numFmtId="0" fontId="2" fillId="0" borderId="0"/>
    <xf numFmtId="168" fontId="20" fillId="0" borderId="0"/>
    <xf numFmtId="0" fontId="1"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168" fontId="20" fillId="0" borderId="0"/>
    <xf numFmtId="168" fontId="20" fillId="0" borderId="0"/>
    <xf numFmtId="0" fontId="1" fillId="0" borderId="0"/>
    <xf numFmtId="179" fontId="23" fillId="0" borderId="0"/>
    <xf numFmtId="179" fontId="23" fillId="0" borderId="0"/>
    <xf numFmtId="179" fontId="2" fillId="0" borderId="0"/>
    <xf numFmtId="0" fontId="2" fillId="0" borderId="0"/>
    <xf numFmtId="179" fontId="2" fillId="0" borderId="0"/>
    <xf numFmtId="0" fontId="2" fillId="0" borderId="0"/>
    <xf numFmtId="179"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3" fillId="0" borderId="0"/>
    <xf numFmtId="168" fontId="20" fillId="0" borderId="0"/>
    <xf numFmtId="168" fontId="20" fillId="0" borderId="0"/>
    <xf numFmtId="0" fontId="1" fillId="0" borderId="0"/>
    <xf numFmtId="179" fontId="23" fillId="0" borderId="0"/>
    <xf numFmtId="179" fontId="2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179" fontId="23"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1" fillId="0" borderId="0"/>
    <xf numFmtId="179" fontId="23"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79" fontId="2"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1"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1"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1" fillId="0" borderId="0"/>
    <xf numFmtId="0" fontId="7"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179" fontId="7" fillId="0" borderId="0"/>
    <xf numFmtId="0" fontId="21" fillId="0" borderId="0"/>
    <xf numFmtId="179" fontId="21" fillId="0" borderId="0"/>
    <xf numFmtId="0" fontId="21" fillId="0" borderId="0"/>
    <xf numFmtId="0" fontId="2" fillId="0" borderId="0"/>
    <xf numFmtId="0" fontId="2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1" fillId="0" borderId="0"/>
    <xf numFmtId="179" fontId="7"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1" fillId="0" borderId="0"/>
    <xf numFmtId="0" fontId="21" fillId="0" borderId="0"/>
    <xf numFmtId="168" fontId="21" fillId="0" borderId="0"/>
    <xf numFmtId="0" fontId="7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1" fillId="0" borderId="0"/>
    <xf numFmtId="0" fontId="7" fillId="0" borderId="0"/>
    <xf numFmtId="0" fontId="71" fillId="0" borderId="0"/>
    <xf numFmtId="168" fontId="7" fillId="0" borderId="0"/>
    <xf numFmtId="0" fontId="71" fillId="0" borderId="0"/>
    <xf numFmtId="168" fontId="7" fillId="0" borderId="0"/>
    <xf numFmtId="0" fontId="7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179" fontId="7"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179" fontId="2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179" fontId="21" fillId="0" borderId="0"/>
    <xf numFmtId="179" fontId="2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9" fillId="0" borderId="0"/>
    <xf numFmtId="0" fontId="2" fillId="0" borderId="0"/>
    <xf numFmtId="0" fontId="71" fillId="0" borderId="0"/>
    <xf numFmtId="168" fontId="39"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0" fontId="2"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79" fontId="2"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169" fontId="2"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68"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168" fontId="2" fillId="0" borderId="0"/>
    <xf numFmtId="0" fontId="7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68"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5" fillId="0" borderId="0"/>
    <xf numFmtId="0" fontId="22" fillId="74" borderId="43"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168" fontId="2" fillId="0" borderId="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 fillId="74" borderId="43" applyNumberFormat="0" applyFont="0" applyAlignment="0" applyProtection="0"/>
    <xf numFmtId="0" fontId="22" fillId="74" borderId="43" applyNumberFormat="0" applyFont="0" applyAlignment="0" applyProtection="0"/>
    <xf numFmtId="168" fontId="2" fillId="0" borderId="0"/>
    <xf numFmtId="0" fontId="22" fillId="74" borderId="43" applyNumberFormat="0" applyFont="0" applyAlignment="0" applyProtection="0"/>
    <xf numFmtId="0" fontId="22" fillId="74" borderId="43" applyNumberFormat="0" applyFont="0" applyAlignment="0" applyProtection="0"/>
    <xf numFmtId="0" fontId="2" fillId="74" borderId="43" applyNumberFormat="0" applyFont="0" applyAlignment="0" applyProtection="0"/>
    <xf numFmtId="0" fontId="2" fillId="74" borderId="43" applyNumberFormat="0" applyFont="0" applyAlignment="0" applyProtection="0"/>
    <xf numFmtId="0" fontId="22" fillId="74" borderId="43" applyNumberFormat="0" applyFont="0" applyAlignment="0" applyProtection="0"/>
    <xf numFmtId="0" fontId="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169" fontId="2" fillId="0" borderId="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 fillId="74" borderId="43" applyNumberFormat="0" applyFont="0" applyAlignment="0" applyProtection="0"/>
    <xf numFmtId="0" fontId="2" fillId="0" borderId="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3" fillId="11" borderId="32"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 fillId="74" borderId="43" applyNumberFormat="0" applyFont="0" applyAlignment="0" applyProtection="0"/>
    <xf numFmtId="0" fontId="2" fillId="74" borderId="43" applyNumberFormat="0" applyFont="0" applyAlignment="0" applyProtection="0"/>
    <xf numFmtId="169" fontId="2" fillId="0" borderId="0"/>
    <xf numFmtId="0" fontId="2" fillId="74" borderId="43" applyNumberFormat="0" applyFont="0" applyAlignment="0" applyProtection="0"/>
    <xf numFmtId="168" fontId="2" fillId="0" borderId="0"/>
    <xf numFmtId="0" fontId="2" fillId="74" borderId="43" applyNumberFormat="0" applyFont="0" applyAlignment="0" applyProtection="0"/>
    <xf numFmtId="168" fontId="2" fillId="0" borderId="0"/>
    <xf numFmtId="0" fontId="2" fillId="74" borderId="43" applyNumberFormat="0" applyFont="0" applyAlignment="0" applyProtection="0"/>
    <xf numFmtId="0" fontId="2" fillId="74" borderId="43" applyNumberFormat="0" applyFont="0" applyAlignment="0" applyProtection="0"/>
    <xf numFmtId="169" fontId="2" fillId="0" borderId="0"/>
    <xf numFmtId="168" fontId="2" fillId="0" borderId="0"/>
    <xf numFmtId="0" fontId="2" fillId="74" borderId="43" applyNumberFormat="0" applyFont="0" applyAlignment="0" applyProtection="0"/>
    <xf numFmtId="168" fontId="2" fillId="0" borderId="0"/>
    <xf numFmtId="0" fontId="2" fillId="74" borderId="43" applyNumberFormat="0" applyFont="0" applyAlignment="0" applyProtection="0"/>
    <xf numFmtId="0" fontId="2" fillId="74" borderId="43" applyNumberFormat="0" applyFont="0" applyAlignment="0" applyProtection="0"/>
    <xf numFmtId="169" fontId="2" fillId="0" borderId="0"/>
    <xf numFmtId="0" fontId="2" fillId="74" borderId="43" applyNumberFormat="0" applyFont="0" applyAlignment="0" applyProtection="0"/>
    <xf numFmtId="168" fontId="2" fillId="0" borderId="0"/>
    <xf numFmtId="0" fontId="2" fillId="74" borderId="43" applyNumberFormat="0" applyFont="0" applyAlignment="0" applyProtection="0"/>
    <xf numFmtId="168" fontId="2" fillId="0" borderId="0"/>
    <xf numFmtId="0" fontId="2" fillId="74" borderId="43" applyNumberFormat="0" applyFont="0" applyAlignment="0" applyProtection="0"/>
    <xf numFmtId="0" fontId="2" fillId="74" borderId="43" applyNumberFormat="0" applyFont="0" applyAlignment="0" applyProtection="0"/>
    <xf numFmtId="169" fontId="2" fillId="0" borderId="0"/>
    <xf numFmtId="168" fontId="2" fillId="0" borderId="0"/>
    <xf numFmtId="168" fontId="2" fillId="0" borderId="0"/>
    <xf numFmtId="0" fontId="2" fillId="74" borderId="43" applyNumberFormat="0" applyFont="0" applyAlignment="0" applyProtection="0"/>
    <xf numFmtId="0" fontId="2" fillId="74" borderId="43" applyNumberFormat="0" applyFont="0" applyAlignment="0" applyProtection="0"/>
    <xf numFmtId="0" fontId="2" fillId="74" borderId="43" applyNumberFormat="0" applyFont="0" applyAlignment="0" applyProtection="0"/>
    <xf numFmtId="0" fontId="2" fillId="74" borderId="43"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6"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77" fillId="0" borderId="0"/>
    <xf numFmtId="0" fontId="77" fillId="0" borderId="0"/>
    <xf numFmtId="168" fontId="77" fillId="0" borderId="0"/>
    <xf numFmtId="0" fontId="78" fillId="64" borderId="44" applyNumberFormat="0" applyAlignment="0" applyProtection="0"/>
    <xf numFmtId="0" fontId="79" fillId="9" borderId="29"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168" fontId="80"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168" fontId="80"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169" fontId="80"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9" fillId="9" borderId="29"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9" fillId="9" borderId="29"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9" fillId="9" borderId="29"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9" fillId="9" borderId="29"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9" fillId="9" borderId="29"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9" fillId="9" borderId="29"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9" fillId="9" borderId="29"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168" fontId="80" fillId="64" borderId="44" applyNumberFormat="0" applyAlignment="0" applyProtection="0"/>
    <xf numFmtId="169" fontId="80" fillId="64" borderId="44" applyNumberFormat="0" applyAlignment="0" applyProtection="0"/>
    <xf numFmtId="168" fontId="80" fillId="64" borderId="44" applyNumberFormat="0" applyAlignment="0" applyProtection="0"/>
    <xf numFmtId="168" fontId="80" fillId="64" borderId="44" applyNumberFormat="0" applyAlignment="0" applyProtection="0"/>
    <xf numFmtId="169" fontId="80" fillId="64" borderId="44" applyNumberFormat="0" applyAlignment="0" applyProtection="0"/>
    <xf numFmtId="168" fontId="80" fillId="64" borderId="44" applyNumberFormat="0" applyAlignment="0" applyProtection="0"/>
    <xf numFmtId="168" fontId="80" fillId="64" borderId="44" applyNumberFormat="0" applyAlignment="0" applyProtection="0"/>
    <xf numFmtId="169" fontId="80" fillId="64" borderId="44" applyNumberFormat="0" applyAlignment="0" applyProtection="0"/>
    <xf numFmtId="168" fontId="80" fillId="64" borderId="44" applyNumberFormat="0" applyAlignment="0" applyProtection="0"/>
    <xf numFmtId="168" fontId="80" fillId="64" borderId="44" applyNumberFormat="0" applyAlignment="0" applyProtection="0"/>
    <xf numFmtId="169" fontId="80" fillId="64" borderId="44" applyNumberFormat="0" applyAlignment="0" applyProtection="0"/>
    <xf numFmtId="168" fontId="80" fillId="64" borderId="44" applyNumberFormat="0" applyAlignment="0" applyProtection="0"/>
    <xf numFmtId="0" fontId="78" fillId="64" borderId="44" applyNumberFormat="0" applyAlignment="0" applyProtection="0"/>
    <xf numFmtId="0" fontId="20" fillId="0" borderId="0"/>
    <xf numFmtId="175" fontId="32" fillId="0" borderId="0" applyFont="0" applyFill="0" applyBorder="0" applyAlignment="0" applyProtection="0"/>
    <xf numFmtId="186" fontId="3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81"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168" fontId="2" fillId="0" borderId="0"/>
    <xf numFmtId="0" fontId="2" fillId="0" borderId="0"/>
    <xf numFmtId="168" fontId="2" fillId="0" borderId="0"/>
    <xf numFmtId="187" fontId="60" fillId="0" borderId="3" applyNumberFormat="0">
      <alignment horizontal="center" vertical="top" wrapText="1"/>
    </xf>
    <xf numFmtId="0" fontId="82"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3" fillId="0" borderId="0"/>
    <xf numFmtId="0" fontId="20" fillId="0" borderId="0"/>
    <xf numFmtId="0" fontId="84" fillId="0" borderId="0"/>
    <xf numFmtId="0" fontId="84" fillId="0" borderId="0"/>
    <xf numFmtId="168" fontId="20" fillId="0" borderId="0"/>
    <xf numFmtId="168" fontId="20" fillId="0" borderId="0"/>
    <xf numFmtId="0" fontId="85" fillId="0" borderId="0"/>
    <xf numFmtId="0" fontId="86" fillId="0" borderId="0"/>
    <xf numFmtId="0" fontId="85" fillId="0" borderId="0"/>
    <xf numFmtId="0" fontId="85" fillId="0" borderId="0"/>
    <xf numFmtId="0" fontId="85" fillId="0" borderId="0"/>
    <xf numFmtId="0" fontId="85" fillId="0" borderId="0"/>
    <xf numFmtId="0" fontId="85" fillId="0" borderId="0"/>
    <xf numFmtId="49" fontId="41" fillId="0" borderId="0" applyFill="0" applyBorder="0" applyAlignment="0"/>
    <xf numFmtId="189" fontId="32" fillId="0" borderId="0" applyFill="0" applyBorder="0" applyAlignment="0"/>
    <xf numFmtId="190" fontId="32" fillId="0" borderId="0" applyFill="0" applyBorder="0" applyAlignment="0"/>
    <xf numFmtId="0" fontId="87" fillId="0" borderId="0">
      <alignment horizontal="center" vertical="top"/>
    </xf>
    <xf numFmtId="0" fontId="88" fillId="0" borderId="0" applyNumberFormat="0" applyFill="0" applyBorder="0" applyAlignment="0" applyProtection="0"/>
    <xf numFmtId="169" fontId="88" fillId="0" borderId="0" applyNumberFormat="0" applyFill="0" applyBorder="0" applyAlignment="0" applyProtection="0"/>
    <xf numFmtId="0"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0" fontId="88" fillId="0" borderId="0" applyNumberFormat="0" applyFill="0" applyBorder="0" applyAlignment="0" applyProtection="0"/>
    <xf numFmtId="0" fontId="42" fillId="0" borderId="45" applyNumberFormat="0" applyFill="0" applyAlignment="0" applyProtection="0"/>
    <xf numFmtId="0" fontId="5" fillId="0" borderId="33"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168" fontId="89"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168" fontId="89"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169" fontId="89"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5" fillId="0" borderId="33"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5" fillId="0" borderId="33"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5" fillId="0" borderId="33"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5" fillId="0" borderId="33"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5" fillId="0" borderId="33"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5" fillId="0" borderId="33"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5" fillId="0" borderId="33"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168" fontId="89" fillId="0" borderId="45" applyNumberFormat="0" applyFill="0" applyAlignment="0" applyProtection="0"/>
    <xf numFmtId="169" fontId="89" fillId="0" borderId="45" applyNumberFormat="0" applyFill="0" applyAlignment="0" applyProtection="0"/>
    <xf numFmtId="168" fontId="89" fillId="0" borderId="45" applyNumberFormat="0" applyFill="0" applyAlignment="0" applyProtection="0"/>
    <xf numFmtId="168" fontId="89" fillId="0" borderId="45" applyNumberFormat="0" applyFill="0" applyAlignment="0" applyProtection="0"/>
    <xf numFmtId="169" fontId="89" fillId="0" borderId="45" applyNumberFormat="0" applyFill="0" applyAlignment="0" applyProtection="0"/>
    <xf numFmtId="168" fontId="89" fillId="0" borderId="45" applyNumberFormat="0" applyFill="0" applyAlignment="0" applyProtection="0"/>
    <xf numFmtId="168" fontId="89" fillId="0" borderId="45" applyNumberFormat="0" applyFill="0" applyAlignment="0" applyProtection="0"/>
    <xf numFmtId="169" fontId="89" fillId="0" borderId="45" applyNumberFormat="0" applyFill="0" applyAlignment="0" applyProtection="0"/>
    <xf numFmtId="168" fontId="89" fillId="0" borderId="45" applyNumberFormat="0" applyFill="0" applyAlignment="0" applyProtection="0"/>
    <xf numFmtId="168" fontId="89" fillId="0" borderId="45" applyNumberFormat="0" applyFill="0" applyAlignment="0" applyProtection="0"/>
    <xf numFmtId="169" fontId="89" fillId="0" borderId="45" applyNumberFormat="0" applyFill="0" applyAlignment="0" applyProtection="0"/>
    <xf numFmtId="168" fontId="89" fillId="0" borderId="45" applyNumberFormat="0" applyFill="0" applyAlignment="0" applyProtection="0"/>
    <xf numFmtId="0" fontId="42" fillId="0" borderId="45" applyNumberFormat="0" applyFill="0" applyAlignment="0" applyProtection="0"/>
    <xf numFmtId="0" fontId="20" fillId="0" borderId="46"/>
    <xf numFmtId="185" fontId="76"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1" fillId="0" borderId="0" applyFont="0" applyFill="0" applyBorder="0" applyAlignment="0" applyProtection="0"/>
    <xf numFmtId="192" fontId="2" fillId="0" borderId="0" applyFont="0" applyFill="0" applyBorder="0" applyAlignment="0" applyProtection="0"/>
    <xf numFmtId="0" fontId="90" fillId="0" borderId="0" applyNumberFormat="0" applyFill="0" applyBorder="0" applyAlignment="0" applyProtection="0"/>
    <xf numFmtId="0" fontId="19"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0" fontId="90"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0" fontId="90" fillId="0" borderId="0" applyNumberFormat="0" applyFill="0" applyBorder="0" applyAlignment="0" applyProtection="0"/>
    <xf numFmtId="1" fontId="92" fillId="0" borderId="0" applyFill="0" applyProtection="0">
      <alignment horizontal="right"/>
    </xf>
    <xf numFmtId="42" fontId="93" fillId="0" borderId="0" applyFont="0" applyFill="0" applyBorder="0" applyAlignment="0" applyProtection="0"/>
    <xf numFmtId="44" fontId="93" fillId="0" borderId="0" applyFont="0" applyFill="0" applyBorder="0" applyAlignment="0" applyProtection="0"/>
    <xf numFmtId="0" fontId="94" fillId="0" borderId="0"/>
    <xf numFmtId="0" fontId="95" fillId="0" borderId="0"/>
    <xf numFmtId="38" fontId="21" fillId="0" borderId="0" applyFont="0" applyFill="0" applyBorder="0" applyAlignment="0" applyProtection="0"/>
    <xf numFmtId="40" fontId="21" fillId="0" borderId="0" applyFont="0" applyFill="0" applyBorder="0" applyAlignment="0" applyProtection="0"/>
    <xf numFmtId="41" fontId="93" fillId="0" borderId="0" applyFont="0" applyFill="0" applyBorder="0" applyAlignment="0" applyProtection="0"/>
    <xf numFmtId="43" fontId="93" fillId="0" borderId="0" applyFont="0" applyFill="0" applyBorder="0" applyAlignment="0" applyProtection="0"/>
    <xf numFmtId="0" fontId="2" fillId="0" borderId="0"/>
    <xf numFmtId="9" fontId="1" fillId="0" borderId="0" applyFont="0" applyFill="0" applyBorder="0" applyAlignment="0" applyProtection="0"/>
    <xf numFmtId="0" fontId="42" fillId="0" borderId="100" applyNumberFormat="0" applyFill="0" applyAlignment="0" applyProtection="0"/>
    <xf numFmtId="168" fontId="89" fillId="0" borderId="100" applyNumberFormat="0" applyFill="0" applyAlignment="0" applyProtection="0"/>
    <xf numFmtId="169" fontId="89" fillId="0" borderId="100" applyNumberFormat="0" applyFill="0" applyAlignment="0" applyProtection="0"/>
    <xf numFmtId="168" fontId="89" fillId="0" borderId="100" applyNumberFormat="0" applyFill="0" applyAlignment="0" applyProtection="0"/>
    <xf numFmtId="168" fontId="89" fillId="0" borderId="100" applyNumberFormat="0" applyFill="0" applyAlignment="0" applyProtection="0"/>
    <xf numFmtId="169" fontId="89" fillId="0" borderId="100" applyNumberFormat="0" applyFill="0" applyAlignment="0" applyProtection="0"/>
    <xf numFmtId="168" fontId="89" fillId="0" borderId="100" applyNumberFormat="0" applyFill="0" applyAlignment="0" applyProtection="0"/>
    <xf numFmtId="168" fontId="89" fillId="0" borderId="100" applyNumberFormat="0" applyFill="0" applyAlignment="0" applyProtection="0"/>
    <xf numFmtId="169" fontId="89" fillId="0" borderId="100" applyNumberFormat="0" applyFill="0" applyAlignment="0" applyProtection="0"/>
    <xf numFmtId="168" fontId="89" fillId="0" borderId="100" applyNumberFormat="0" applyFill="0" applyAlignment="0" applyProtection="0"/>
    <xf numFmtId="168" fontId="89" fillId="0" borderId="100" applyNumberFormat="0" applyFill="0" applyAlignment="0" applyProtection="0"/>
    <xf numFmtId="169" fontId="89" fillId="0" borderId="100" applyNumberFormat="0" applyFill="0" applyAlignment="0" applyProtection="0"/>
    <xf numFmtId="168" fontId="89"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169" fontId="89"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168" fontId="89"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168" fontId="89"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188" fontId="2" fillId="70" borderId="95" applyFont="0">
      <alignment horizontal="right" vertical="center"/>
    </xf>
    <xf numFmtId="3" fontId="2" fillId="70" borderId="95" applyFont="0">
      <alignment horizontal="right" vertical="center"/>
    </xf>
    <xf numFmtId="0" fontId="78" fillId="64" borderId="99" applyNumberFormat="0" applyAlignment="0" applyProtection="0"/>
    <xf numFmtId="168" fontId="80" fillId="64" borderId="99" applyNumberFormat="0" applyAlignment="0" applyProtection="0"/>
    <xf numFmtId="169" fontId="80" fillId="64" borderId="99" applyNumberFormat="0" applyAlignment="0" applyProtection="0"/>
    <xf numFmtId="168" fontId="80" fillId="64" borderId="99" applyNumberFormat="0" applyAlignment="0" applyProtection="0"/>
    <xf numFmtId="168" fontId="80" fillId="64" borderId="99" applyNumberFormat="0" applyAlignment="0" applyProtection="0"/>
    <xf numFmtId="169" fontId="80" fillId="64" borderId="99" applyNumberFormat="0" applyAlignment="0" applyProtection="0"/>
    <xf numFmtId="168" fontId="80" fillId="64" borderId="99" applyNumberFormat="0" applyAlignment="0" applyProtection="0"/>
    <xf numFmtId="168" fontId="80" fillId="64" borderId="99" applyNumberFormat="0" applyAlignment="0" applyProtection="0"/>
    <xf numFmtId="169" fontId="80" fillId="64" borderId="99" applyNumberFormat="0" applyAlignment="0" applyProtection="0"/>
    <xf numFmtId="168" fontId="80" fillId="64" borderId="99" applyNumberFormat="0" applyAlignment="0" applyProtection="0"/>
    <xf numFmtId="168" fontId="80" fillId="64" borderId="99" applyNumberFormat="0" applyAlignment="0" applyProtection="0"/>
    <xf numFmtId="169" fontId="80" fillId="64" borderId="99" applyNumberFormat="0" applyAlignment="0" applyProtection="0"/>
    <xf numFmtId="168" fontId="80"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169" fontId="80"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168" fontId="80"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168" fontId="80"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3" fontId="2" fillId="75" borderId="95" applyFont="0">
      <alignment horizontal="right" vertical="center"/>
      <protection locked="0"/>
    </xf>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 fillId="74" borderId="98" applyNumberFormat="0" applyFont="0" applyAlignment="0" applyProtection="0"/>
    <xf numFmtId="0" fontId="2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3" fontId="2" fillId="72" borderId="95" applyFont="0">
      <alignment horizontal="right" vertical="center"/>
      <protection locked="0"/>
    </xf>
    <xf numFmtId="0" fontId="61" fillId="43" borderId="97" applyNumberFormat="0" applyAlignment="0" applyProtection="0"/>
    <xf numFmtId="168" fontId="63" fillId="43" borderId="97" applyNumberFormat="0" applyAlignment="0" applyProtection="0"/>
    <xf numFmtId="169" fontId="63" fillId="43" borderId="97" applyNumberFormat="0" applyAlignment="0" applyProtection="0"/>
    <xf numFmtId="168" fontId="63" fillId="43" borderId="97" applyNumberFormat="0" applyAlignment="0" applyProtection="0"/>
    <xf numFmtId="168" fontId="63" fillId="43" borderId="97" applyNumberFormat="0" applyAlignment="0" applyProtection="0"/>
    <xf numFmtId="169" fontId="63" fillId="43" borderId="97" applyNumberFormat="0" applyAlignment="0" applyProtection="0"/>
    <xf numFmtId="168" fontId="63" fillId="43" borderId="97" applyNumberFormat="0" applyAlignment="0" applyProtection="0"/>
    <xf numFmtId="168" fontId="63" fillId="43" borderId="97" applyNumberFormat="0" applyAlignment="0" applyProtection="0"/>
    <xf numFmtId="169" fontId="63" fillId="43" borderId="97" applyNumberFormat="0" applyAlignment="0" applyProtection="0"/>
    <xf numFmtId="168" fontId="63" fillId="43" borderId="97" applyNumberFormat="0" applyAlignment="0" applyProtection="0"/>
    <xf numFmtId="168" fontId="63" fillId="43" borderId="97" applyNumberFormat="0" applyAlignment="0" applyProtection="0"/>
    <xf numFmtId="169" fontId="63" fillId="43" borderId="97" applyNumberFormat="0" applyAlignment="0" applyProtection="0"/>
    <xf numFmtId="168" fontId="63"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169" fontId="63"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168" fontId="63"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168" fontId="63"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2" fillId="71" borderId="96" applyNumberFormat="0" applyFont="0" applyBorder="0" applyProtection="0">
      <alignment horizontal="left" vertical="center"/>
    </xf>
    <xf numFmtId="9" fontId="2" fillId="71" borderId="95" applyFont="0" applyProtection="0">
      <alignment horizontal="right" vertical="center"/>
    </xf>
    <xf numFmtId="3" fontId="2" fillId="71" borderId="95" applyFont="0" applyProtection="0">
      <alignment horizontal="right" vertical="center"/>
    </xf>
    <xf numFmtId="0" fontId="57" fillId="70" borderId="96" applyFont="0" applyBorder="0">
      <alignment horizontal="center" wrapText="1"/>
    </xf>
    <xf numFmtId="168" fontId="49" fillId="0" borderId="93">
      <alignment horizontal="left" vertical="center"/>
    </xf>
    <xf numFmtId="0" fontId="49" fillId="0" borderId="93">
      <alignment horizontal="left" vertical="center"/>
    </xf>
    <xf numFmtId="0" fontId="49" fillId="0" borderId="93">
      <alignment horizontal="left" vertical="center"/>
    </xf>
    <xf numFmtId="0" fontId="2" fillId="69" borderId="95" applyNumberFormat="0" applyFont="0" applyBorder="0" applyProtection="0">
      <alignment horizontal="center" vertical="center"/>
    </xf>
    <xf numFmtId="0" fontId="31" fillId="0" borderId="95" applyNumberFormat="0" applyAlignment="0">
      <alignment horizontal="right"/>
      <protection locked="0"/>
    </xf>
    <xf numFmtId="0" fontId="31" fillId="0" borderId="95" applyNumberFormat="0" applyAlignment="0">
      <alignment horizontal="right"/>
      <protection locked="0"/>
    </xf>
    <xf numFmtId="0" fontId="31" fillId="0" borderId="95" applyNumberFormat="0" applyAlignment="0">
      <alignment horizontal="right"/>
      <protection locked="0"/>
    </xf>
    <xf numFmtId="0" fontId="31" fillId="0" borderId="95" applyNumberFormat="0" applyAlignment="0">
      <alignment horizontal="right"/>
      <protection locked="0"/>
    </xf>
    <xf numFmtId="0" fontId="31" fillId="0" borderId="95" applyNumberFormat="0" applyAlignment="0">
      <alignment horizontal="right"/>
      <protection locked="0"/>
    </xf>
    <xf numFmtId="0" fontId="31" fillId="0" borderId="95" applyNumberFormat="0" applyAlignment="0">
      <alignment horizontal="right"/>
      <protection locked="0"/>
    </xf>
    <xf numFmtId="0" fontId="31" fillId="0" borderId="95" applyNumberFormat="0" applyAlignment="0">
      <alignment horizontal="right"/>
      <protection locked="0"/>
    </xf>
    <xf numFmtId="0" fontId="31" fillId="0" borderId="95" applyNumberFormat="0" applyAlignment="0">
      <alignment horizontal="right"/>
      <protection locked="0"/>
    </xf>
    <xf numFmtId="0" fontId="31" fillId="0" borderId="95" applyNumberFormat="0" applyAlignment="0">
      <alignment horizontal="right"/>
      <protection locked="0"/>
    </xf>
    <xf numFmtId="0" fontId="31" fillId="0" borderId="95" applyNumberFormat="0" applyAlignment="0">
      <alignment horizontal="right"/>
      <protection locked="0"/>
    </xf>
    <xf numFmtId="0" fontId="33" fillId="64" borderId="97" applyNumberFormat="0" applyAlignment="0" applyProtection="0"/>
    <xf numFmtId="168" fontId="35" fillId="64" borderId="97" applyNumberFormat="0" applyAlignment="0" applyProtection="0"/>
    <xf numFmtId="169" fontId="35" fillId="64" borderId="97" applyNumberFormat="0" applyAlignment="0" applyProtection="0"/>
    <xf numFmtId="168" fontId="35" fillId="64" borderId="97" applyNumberFormat="0" applyAlignment="0" applyProtection="0"/>
    <xf numFmtId="168" fontId="35" fillId="64" borderId="97" applyNumberFormat="0" applyAlignment="0" applyProtection="0"/>
    <xf numFmtId="169" fontId="35" fillId="64" borderId="97" applyNumberFormat="0" applyAlignment="0" applyProtection="0"/>
    <xf numFmtId="168" fontId="35" fillId="64" borderId="97" applyNumberFormat="0" applyAlignment="0" applyProtection="0"/>
    <xf numFmtId="168" fontId="35" fillId="64" borderId="97" applyNumberFormat="0" applyAlignment="0" applyProtection="0"/>
    <xf numFmtId="169" fontId="35" fillId="64" borderId="97" applyNumberFormat="0" applyAlignment="0" applyProtection="0"/>
    <xf numFmtId="168" fontId="35" fillId="64" borderId="97" applyNumberFormat="0" applyAlignment="0" applyProtection="0"/>
    <xf numFmtId="168" fontId="35" fillId="64" borderId="97" applyNumberFormat="0" applyAlignment="0" applyProtection="0"/>
    <xf numFmtId="169" fontId="35" fillId="64" borderId="97" applyNumberFormat="0" applyAlignment="0" applyProtection="0"/>
    <xf numFmtId="168" fontId="35"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169" fontId="35"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168" fontId="35"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168" fontId="35"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1" fillId="0" borderId="0"/>
    <xf numFmtId="169" fontId="21" fillId="37" borderId="0"/>
    <xf numFmtId="0" fontId="2" fillId="0" borderId="0">
      <alignment vertical="center"/>
    </xf>
    <xf numFmtId="166" fontId="1" fillId="0" borderId="0" applyFont="0" applyFill="0" applyBorder="0" applyAlignment="0" applyProtection="0"/>
    <xf numFmtId="0" fontId="122" fillId="0" borderId="0"/>
  </cellStyleXfs>
  <cellXfs count="905">
    <xf numFmtId="0" fontId="0" fillId="0" borderId="0" xfId="0"/>
    <xf numFmtId="0" fontId="4" fillId="0" borderId="0" xfId="0" applyFont="1"/>
    <xf numFmtId="0" fontId="0" fillId="0" borderId="0" xfId="0" applyAlignment="1">
      <alignment wrapText="1"/>
    </xf>
    <xf numFmtId="167" fontId="0" fillId="0" borderId="0" xfId="0" applyNumberFormat="1" applyAlignment="1">
      <alignment horizontal="center"/>
    </xf>
    <xf numFmtId="0" fontId="4" fillId="0" borderId="3" xfId="0" applyFont="1" applyBorder="1"/>
    <xf numFmtId="0" fontId="11" fillId="0" borderId="0" xfId="0" applyFont="1"/>
    <xf numFmtId="0" fontId="6" fillId="0" borderId="0" xfId="0" applyFont="1"/>
    <xf numFmtId="0" fontId="8" fillId="0" borderId="0" xfId="11" applyFont="1"/>
    <xf numFmtId="0" fontId="8" fillId="0" borderId="0" xfId="0" applyFont="1"/>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11" fillId="0" borderId="0" xfId="0" applyFont="1" applyAlignment="1">
      <alignment horizontal="center"/>
    </xf>
    <xf numFmtId="0" fontId="9" fillId="0" borderId="0" xfId="11" applyFont="1"/>
    <xf numFmtId="0" fontId="5" fillId="0" borderId="0" xfId="0" applyFont="1" applyAlignment="1">
      <alignment horizontal="center"/>
    </xf>
    <xf numFmtId="0" fontId="4" fillId="0" borderId="19" xfId="0" applyFont="1" applyBorder="1"/>
    <xf numFmtId="0" fontId="18" fillId="0" borderId="0" xfId="0" applyFont="1" applyAlignment="1">
      <alignment horizontal="center" vertical="center"/>
    </xf>
    <xf numFmtId="0" fontId="18"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8" fillId="0" borderId="0" xfId="0" applyFont="1"/>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3"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6" borderId="3" xfId="0" applyFont="1" applyFill="1" applyBorder="1" applyAlignment="1">
      <alignment horizontal="left" vertical="top" wrapText="1"/>
    </xf>
    <xf numFmtId="1" fontId="13" fillId="36" borderId="3" xfId="2" applyNumberFormat="1" applyFont="1" applyFill="1" applyBorder="1" applyAlignment="1" applyProtection="1">
      <alignment horizontal="left" vertical="top" wrapText="1"/>
    </xf>
    <xf numFmtId="0" fontId="13" fillId="36" borderId="3" xfId="13" applyFont="1" applyFill="1" applyBorder="1" applyAlignment="1" applyProtection="1">
      <alignment vertical="center" wrapText="1"/>
      <protection locked="0"/>
    </xf>
    <xf numFmtId="0" fontId="4" fillId="0" borderId="17" xfId="0" applyFont="1" applyBorder="1"/>
    <xf numFmtId="0" fontId="17" fillId="0" borderId="0" xfId="0" applyFont="1"/>
    <xf numFmtId="0" fontId="4" fillId="0" borderId="0" xfId="0" applyFont="1" applyAlignment="1">
      <alignment vertical="center" wrapText="1"/>
    </xf>
    <xf numFmtId="0" fontId="4" fillId="0" borderId="14" xfId="0" applyFont="1" applyBorder="1"/>
    <xf numFmtId="0" fontId="4" fillId="0" borderId="16" xfId="0" applyFont="1" applyBorder="1"/>
    <xf numFmtId="0" fontId="6" fillId="3" borderId="20" xfId="9" applyFont="1" applyFill="1" applyBorder="1" applyAlignment="1" applyProtection="1">
      <alignment horizontal="left" vertical="center"/>
      <protection locked="0"/>
    </xf>
    <xf numFmtId="0" fontId="13" fillId="3" borderId="22" xfId="16" applyFont="1" applyFill="1" applyBorder="1" applyProtection="1">
      <protection locked="0"/>
    </xf>
    <xf numFmtId="0" fontId="8" fillId="3" borderId="3" xfId="5" applyFont="1" applyFill="1" applyBorder="1" applyProtection="1">
      <protection locked="0"/>
    </xf>
    <xf numFmtId="0" fontId="8" fillId="0" borderId="3" xfId="13" applyFont="1" applyBorder="1" applyAlignment="1" applyProtection="1">
      <alignment horizontal="center" vertical="center" wrapText="1"/>
      <protection locked="0"/>
    </xf>
    <xf numFmtId="0" fontId="8" fillId="3" borderId="3" xfId="13" applyFont="1" applyFill="1" applyBorder="1" applyAlignment="1" applyProtection="1">
      <alignment horizontal="center" vertical="center" wrapText="1"/>
      <protection locked="0"/>
    </xf>
    <xf numFmtId="3" fontId="8" fillId="3" borderId="3" xfId="1" applyNumberFormat="1" applyFont="1" applyFill="1" applyBorder="1" applyAlignment="1" applyProtection="1">
      <alignment horizontal="center" vertical="center" wrapText="1"/>
      <protection locked="0"/>
    </xf>
    <xf numFmtId="9" fontId="8" fillId="3" borderId="3" xfId="15" applyNumberFormat="1" applyFont="1" applyFill="1" applyBorder="1" applyAlignment="1" applyProtection="1">
      <alignment horizontal="center" vertical="center"/>
      <protection locked="0"/>
    </xf>
    <xf numFmtId="0" fontId="9" fillId="3" borderId="3" xfId="13" applyFont="1" applyFill="1" applyBorder="1" applyAlignment="1" applyProtection="1">
      <alignment wrapText="1"/>
      <protection locked="0"/>
    </xf>
    <xf numFmtId="0" fontId="8" fillId="3" borderId="3" xfId="13" applyFont="1" applyFill="1" applyBorder="1" applyAlignment="1" applyProtection="1">
      <alignment horizontal="left" vertical="center" wrapText="1"/>
      <protection locked="0"/>
    </xf>
    <xf numFmtId="165" fontId="8" fillId="3" borderId="3" xfId="8" applyNumberFormat="1" applyFont="1" applyFill="1" applyBorder="1" applyAlignment="1" applyProtection="1">
      <alignment horizontal="right" wrapText="1"/>
      <protection locked="0"/>
    </xf>
    <xf numFmtId="0" fontId="8" fillId="0" borderId="3" xfId="13" applyFont="1" applyBorder="1" applyAlignment="1" applyProtection="1">
      <alignment horizontal="left" vertical="center" wrapText="1"/>
      <protection locked="0"/>
    </xf>
    <xf numFmtId="165" fontId="8" fillId="4" borderId="3" xfId="8" applyNumberFormat="1" applyFont="1" applyFill="1" applyBorder="1" applyAlignment="1" applyProtection="1">
      <alignment horizontal="right" wrapText="1"/>
      <protection locked="0"/>
    </xf>
    <xf numFmtId="0" fontId="9" fillId="0" borderId="3" xfId="13" applyFont="1" applyBorder="1" applyAlignment="1" applyProtection="1">
      <alignment wrapText="1"/>
      <protection locked="0"/>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6" fillId="0" borderId="0" xfId="11" applyFont="1" applyAlignment="1">
      <alignment vertical="center"/>
    </xf>
    <xf numFmtId="0" fontId="4" fillId="0" borderId="17" xfId="0" applyFont="1" applyBorder="1" applyAlignment="1">
      <alignment vertical="center"/>
    </xf>
    <xf numFmtId="0" fontId="4" fillId="0" borderId="51" xfId="0" applyFont="1" applyBorder="1"/>
    <xf numFmtId="0" fontId="4" fillId="0" borderId="52" xfId="0" applyFont="1" applyBorder="1"/>
    <xf numFmtId="0" fontId="6" fillId="0" borderId="14" xfId="9" applyFont="1" applyBorder="1" applyAlignment="1" applyProtection="1">
      <alignment horizontal="center" vertical="center"/>
      <protection locked="0"/>
    </xf>
    <xf numFmtId="0" fontId="13" fillId="3" borderId="5" xfId="9" applyFont="1" applyFill="1" applyBorder="1" applyAlignment="1" applyProtection="1">
      <alignment horizontal="center" vertical="center" wrapText="1"/>
      <protection locked="0"/>
    </xf>
    <xf numFmtId="164" fontId="6" fillId="3" borderId="16" xfId="2" applyNumberFormat="1" applyFont="1" applyFill="1" applyBorder="1" applyAlignment="1" applyProtection="1">
      <alignment horizontal="center" vertical="center"/>
      <protection locked="0"/>
    </xf>
    <xf numFmtId="0" fontId="6" fillId="0" borderId="17"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7" xfId="9" applyFont="1" applyBorder="1" applyAlignment="1" applyProtection="1">
      <alignment horizontal="center" vertical="center" wrapText="1"/>
      <protection locked="0"/>
    </xf>
    <xf numFmtId="0" fontId="13" fillId="36" borderId="21" xfId="13" applyFont="1" applyFill="1" applyBorder="1" applyAlignment="1" applyProtection="1">
      <alignment vertical="center" wrapText="1"/>
      <protection locked="0"/>
    </xf>
    <xf numFmtId="167" fontId="18" fillId="0" borderId="57" xfId="0" applyNumberFormat="1" applyFont="1" applyBorder="1" applyAlignment="1">
      <alignment horizontal="center"/>
    </xf>
    <xf numFmtId="167" fontId="18" fillId="0" borderId="55" xfId="0" applyNumberFormat="1" applyFont="1" applyBorder="1" applyAlignment="1">
      <alignment horizontal="center"/>
    </xf>
    <xf numFmtId="167" fontId="16" fillId="0" borderId="55" xfId="0" applyNumberFormat="1" applyFont="1" applyBorder="1" applyAlignment="1">
      <alignment horizontal="center"/>
    </xf>
    <xf numFmtId="167" fontId="18" fillId="0" borderId="58" xfId="0" applyNumberFormat="1" applyFont="1" applyBorder="1" applyAlignment="1">
      <alignment horizontal="center"/>
    </xf>
    <xf numFmtId="167" fontId="18" fillId="0" borderId="59"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60" xfId="0" applyFont="1" applyBorder="1"/>
    <xf numFmtId="0" fontId="4" fillId="0" borderId="15" xfId="0" applyFont="1" applyBorder="1"/>
    <xf numFmtId="0" fontId="4" fillId="0" borderId="20" xfId="0" applyFont="1" applyBorder="1"/>
    <xf numFmtId="0" fontId="6" fillId="3" borderId="17" xfId="5" applyFont="1" applyFill="1" applyBorder="1" applyAlignment="1" applyProtection="1">
      <alignment horizontal="right" vertical="center"/>
      <protection locked="0"/>
    </xf>
    <xf numFmtId="0" fontId="4" fillId="0" borderId="15" xfId="0" applyFont="1" applyBorder="1" applyAlignment="1">
      <alignment wrapText="1"/>
    </xf>
    <xf numFmtId="0" fontId="4" fillId="0" borderId="16" xfId="0" applyFont="1" applyBorder="1" applyAlignment="1">
      <alignment wrapText="1"/>
    </xf>
    <xf numFmtId="0" fontId="5" fillId="0" borderId="21" xfId="0" applyFont="1" applyBorder="1"/>
    <xf numFmtId="0" fontId="8" fillId="3" borderId="17" xfId="5" applyFont="1" applyFill="1" applyBorder="1" applyAlignment="1" applyProtection="1">
      <alignment horizontal="left" vertical="center"/>
      <protection locked="0"/>
    </xf>
    <xf numFmtId="0" fontId="8" fillId="3" borderId="18" xfId="13" applyFont="1" applyFill="1" applyBorder="1" applyAlignment="1" applyProtection="1">
      <alignment horizontal="center" vertical="center" wrapText="1"/>
      <protection locked="0"/>
    </xf>
    <xf numFmtId="0" fontId="8" fillId="3" borderId="17" xfId="5" applyFont="1" applyFill="1" applyBorder="1" applyAlignment="1" applyProtection="1">
      <alignment horizontal="right" vertical="center"/>
      <protection locked="0"/>
    </xf>
    <xf numFmtId="3" fontId="8" fillId="36" borderId="18" xfId="5" applyNumberFormat="1" applyFont="1" applyFill="1" applyBorder="1" applyProtection="1">
      <protection locked="0"/>
    </xf>
    <xf numFmtId="0" fontId="8" fillId="3" borderId="20" xfId="9" applyFont="1" applyFill="1" applyBorder="1" applyAlignment="1" applyProtection="1">
      <alignment horizontal="right" vertical="center"/>
      <protection locked="0"/>
    </xf>
    <xf numFmtId="0" fontId="9" fillId="3" borderId="21" xfId="16" applyFont="1" applyFill="1" applyBorder="1" applyProtection="1">
      <protection locked="0"/>
    </xf>
    <xf numFmtId="3" fontId="9" fillId="36" borderId="21" xfId="16" applyNumberFormat="1" applyFont="1" applyFill="1" applyBorder="1" applyProtection="1">
      <protection locked="0"/>
    </xf>
    <xf numFmtId="164" fontId="9" fillId="36" borderId="22" xfId="1" applyNumberFormat="1" applyFont="1" applyFill="1" applyBorder="1" applyAlignment="1" applyProtection="1">
      <protection locked="0"/>
    </xf>
    <xf numFmtId="0" fontId="4" fillId="0" borderId="51" xfId="0" applyFont="1" applyBorder="1" applyAlignment="1">
      <alignment horizontal="center"/>
    </xf>
    <xf numFmtId="0" fontId="4" fillId="0" borderId="52"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13" fillId="0" borderId="15" xfId="11" applyFont="1" applyBorder="1" applyAlignment="1">
      <alignment horizontal="center" vertical="center"/>
    </xf>
    <xf numFmtId="0" fontId="8" fillId="0" borderId="0" xfId="11" applyFont="1" applyAlignment="1">
      <alignment horizontal="left"/>
    </xf>
    <xf numFmtId="0" fontId="15" fillId="0" borderId="0" xfId="11" applyFont="1" applyAlignment="1">
      <alignment horizontal="right"/>
    </xf>
    <xf numFmtId="0" fontId="0" fillId="0" borderId="14" xfId="0" applyBorder="1" applyAlignment="1">
      <alignment horizontal="center" vertical="center"/>
    </xf>
    <xf numFmtId="0" fontId="5" fillId="36" borderId="25" xfId="0" applyFont="1" applyFill="1" applyBorder="1" applyAlignment="1">
      <alignment wrapText="1"/>
    </xf>
    <xf numFmtId="0" fontId="4" fillId="0" borderId="9" xfId="0" applyFont="1" applyBorder="1" applyAlignment="1">
      <alignment vertical="center" wrapText="1"/>
    </xf>
    <xf numFmtId="0" fontId="5" fillId="36" borderId="9" xfId="0" applyFont="1" applyFill="1" applyBorder="1" applyAlignment="1">
      <alignment wrapText="1"/>
    </xf>
    <xf numFmtId="0" fontId="5" fillId="36" borderId="65" xfId="0" applyFont="1" applyFill="1" applyBorder="1" applyAlignment="1">
      <alignment wrapText="1"/>
    </xf>
    <xf numFmtId="0" fontId="13" fillId="0" borderId="0" xfId="11" applyFont="1" applyAlignment="1">
      <alignment horizontal="center" vertical="center" wrapText="1"/>
    </xf>
    <xf numFmtId="0" fontId="4" fillId="0" borderId="17"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0"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5" fillId="0" borderId="0" xfId="0" applyFont="1" applyAlignment="1" applyProtection="1">
      <alignment horizontal="right"/>
      <protection locked="0"/>
    </xf>
    <xf numFmtId="0" fontId="13" fillId="0" borderId="1" xfId="0" applyFont="1" applyBorder="1" applyAlignment="1">
      <alignment horizontal="center" vertical="center"/>
    </xf>
    <xf numFmtId="0" fontId="4" fillId="0" borderId="66"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4" fillId="0" borderId="20" xfId="0" applyFont="1" applyBorder="1" applyAlignment="1">
      <alignment horizontal="center" vertical="center"/>
    </xf>
    <xf numFmtId="0" fontId="99" fillId="0" borderId="0" xfId="0" applyFont="1"/>
    <xf numFmtId="49" fontId="99" fillId="0" borderId="7" xfId="0" applyNumberFormat="1" applyFont="1" applyBorder="1" applyAlignment="1">
      <alignment horizontal="right" vertical="center"/>
    </xf>
    <xf numFmtId="49" fontId="99" fillId="0" borderId="73" xfId="0" applyNumberFormat="1" applyFont="1" applyBorder="1" applyAlignment="1">
      <alignment horizontal="right" vertical="center"/>
    </xf>
    <xf numFmtId="49" fontId="99" fillId="0" borderId="76" xfId="0" applyNumberFormat="1" applyFont="1" applyBorder="1" applyAlignment="1">
      <alignment horizontal="right" vertical="center"/>
    </xf>
    <xf numFmtId="49" fontId="99" fillId="0" borderId="81" xfId="0" applyNumberFormat="1" applyFont="1" applyBorder="1" applyAlignment="1">
      <alignment horizontal="right" vertical="center"/>
    </xf>
    <xf numFmtId="0" fontId="99" fillId="0" borderId="0" xfId="0" applyFont="1" applyAlignment="1">
      <alignment horizontal="left"/>
    </xf>
    <xf numFmtId="0" fontId="99" fillId="0" borderId="81" xfId="0" applyFont="1" applyBorder="1" applyAlignment="1">
      <alignment horizontal="right" vertical="center"/>
    </xf>
    <xf numFmtId="49" fontId="99" fillId="0" borderId="0" xfId="0" applyNumberFormat="1" applyFont="1" applyAlignment="1">
      <alignment horizontal="right" vertical="center"/>
    </xf>
    <xf numFmtId="0" fontId="99" fillId="0" borderId="0" xfId="0" applyFont="1" applyAlignment="1">
      <alignment vertical="center" wrapText="1"/>
    </xf>
    <xf numFmtId="0" fontId="99" fillId="0" borderId="0" xfId="0" applyFont="1" applyAlignment="1">
      <alignment horizontal="left" vertical="center" wrapText="1"/>
    </xf>
    <xf numFmtId="0" fontId="8" fillId="0" borderId="1" xfId="11" applyFont="1" applyBorder="1"/>
    <xf numFmtId="0" fontId="13"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3" fontId="8" fillId="36" borderId="3" xfId="5" applyNumberFormat="1" applyFont="1" applyFill="1" applyBorder="1" applyProtection="1">
      <protection locked="0"/>
    </xf>
    <xf numFmtId="193" fontId="8" fillId="3" borderId="3" xfId="5" applyNumberFormat="1" applyFont="1" applyFill="1" applyBorder="1" applyProtection="1">
      <protection locked="0"/>
    </xf>
    <xf numFmtId="193" fontId="9" fillId="36" borderId="21" xfId="16" applyNumberFormat="1" applyFont="1" applyFill="1" applyBorder="1" applyProtection="1">
      <protection locked="0"/>
    </xf>
    <xf numFmtId="193" fontId="8" fillId="36" borderId="3" xfId="1" applyNumberFormat="1" applyFont="1" applyFill="1" applyBorder="1" applyProtection="1">
      <protection locked="0"/>
    </xf>
    <xf numFmtId="193" fontId="8" fillId="0" borderId="3" xfId="1" applyNumberFormat="1" applyFont="1" applyFill="1" applyBorder="1" applyProtection="1">
      <protection locked="0"/>
    </xf>
    <xf numFmtId="193" fontId="9" fillId="36" borderId="21" xfId="1" applyNumberFormat="1" applyFont="1" applyFill="1" applyBorder="1" applyAlignment="1" applyProtection="1">
      <protection locked="0"/>
    </xf>
    <xf numFmtId="193" fontId="8" fillId="3" borderId="21" xfId="5" applyNumberFormat="1" applyFont="1" applyFill="1" applyBorder="1" applyProtection="1">
      <protection locked="0"/>
    </xf>
    <xf numFmtId="193" fontId="18" fillId="0" borderId="0" xfId="0" applyNumberFormat="1" applyFont="1"/>
    <xf numFmtId="0" fontId="4" fillId="0" borderId="24" xfId="0" applyFont="1" applyBorder="1" applyAlignment="1">
      <alignment horizontal="center" vertical="center"/>
    </xf>
    <xf numFmtId="0" fontId="4" fillId="0" borderId="24" xfId="0" applyFont="1" applyBorder="1" applyAlignment="1">
      <alignment wrapText="1"/>
    </xf>
    <xf numFmtId="0" fontId="4" fillId="0" borderId="3" xfId="0" applyFont="1" applyBorder="1" applyAlignment="1">
      <alignment horizontal="center" vertical="center" wrapText="1"/>
    </xf>
    <xf numFmtId="9" fontId="100" fillId="0" borderId="3" xfId="0" applyNumberFormat="1" applyFont="1" applyBorder="1" applyAlignment="1">
      <alignment horizontal="center" vertical="center"/>
    </xf>
    <xf numFmtId="0" fontId="5" fillId="0" borderId="0" xfId="0" applyFont="1" applyAlignment="1">
      <alignment horizontal="center" wrapText="1"/>
    </xf>
    <xf numFmtId="9" fontId="4" fillId="0" borderId="18" xfId="20961" applyFont="1" applyBorder="1"/>
    <xf numFmtId="9" fontId="4" fillId="36" borderId="22" xfId="20961" applyFont="1" applyFill="1" applyBorder="1"/>
    <xf numFmtId="167" fontId="5" fillId="36" borderId="21" xfId="0" applyNumberFormat="1" applyFont="1" applyFill="1" applyBorder="1" applyAlignment="1">
      <alignment horizontal="center" vertical="center"/>
    </xf>
    <xf numFmtId="0" fontId="6" fillId="0" borderId="15" xfId="0" applyFont="1" applyBorder="1" applyAlignment="1">
      <alignment vertical="center" wrapText="1"/>
    </xf>
    <xf numFmtId="0" fontId="4" fillId="0" borderId="7" xfId="0" applyFont="1" applyBorder="1" applyAlignment="1">
      <alignment vertical="center"/>
    </xf>
    <xf numFmtId="0" fontId="4" fillId="0" borderId="95" xfId="0" applyFont="1" applyBorder="1" applyAlignment="1">
      <alignment vertical="center"/>
    </xf>
    <xf numFmtId="0" fontId="5" fillId="0" borderId="95" xfId="0" applyFont="1" applyBorder="1" applyAlignment="1">
      <alignment vertical="center"/>
    </xf>
    <xf numFmtId="0" fontId="4" fillId="0" borderId="15" xfId="0" applyFont="1" applyBorder="1" applyAlignment="1">
      <alignment vertical="center"/>
    </xf>
    <xf numFmtId="0" fontId="4" fillId="0" borderId="91" xfId="0" applyFont="1" applyBorder="1" applyAlignment="1">
      <alignment vertical="center"/>
    </xf>
    <xf numFmtId="0" fontId="4" fillId="0" borderId="92" xfId="0" applyFont="1" applyBorder="1" applyAlignment="1">
      <alignment vertical="center"/>
    </xf>
    <xf numFmtId="0" fontId="4" fillId="0" borderId="14" xfId="0" applyFont="1" applyBorder="1" applyAlignment="1">
      <alignment horizontal="center" vertical="center"/>
    </xf>
    <xf numFmtId="0" fontId="4" fillId="0" borderId="102" xfId="0" applyFont="1" applyBorder="1" applyAlignment="1">
      <alignment horizontal="center" vertical="center"/>
    </xf>
    <xf numFmtId="0" fontId="4" fillId="0" borderId="104" xfId="0" applyFont="1" applyBorder="1" applyAlignment="1">
      <alignment horizontal="center" vertical="center"/>
    </xf>
    <xf numFmtId="169" fontId="21" fillId="37" borderId="27" xfId="20" applyBorder="1"/>
    <xf numFmtId="169" fontId="21" fillId="37" borderId="106" xfId="20" applyBorder="1"/>
    <xf numFmtId="0" fontId="4" fillId="3" borderId="60" xfId="0" applyFont="1" applyFill="1" applyBorder="1" applyAlignment="1">
      <alignment horizontal="center" vertical="center"/>
    </xf>
    <xf numFmtId="0" fontId="4" fillId="3" borderId="0" xfId="0" applyFont="1" applyFill="1" applyAlignment="1">
      <alignment vertical="center"/>
    </xf>
    <xf numFmtId="0" fontId="4" fillId="0" borderId="66" xfId="0" applyFont="1" applyBorder="1" applyAlignment="1">
      <alignment horizontal="center" vertical="center"/>
    </xf>
    <xf numFmtId="0" fontId="4" fillId="3" borderId="93" xfId="0" applyFont="1" applyFill="1" applyBorder="1" applyAlignment="1">
      <alignment vertical="center"/>
    </xf>
    <xf numFmtId="0" fontId="12" fillId="3" borderId="107" xfId="0" applyFont="1" applyFill="1" applyBorder="1" applyAlignment="1">
      <alignment horizontal="left"/>
    </xf>
    <xf numFmtId="0" fontId="12" fillId="3" borderId="108" xfId="0" applyFont="1" applyFill="1" applyBorder="1" applyAlignment="1">
      <alignment horizontal="left"/>
    </xf>
    <xf numFmtId="0" fontId="99" fillId="0" borderId="83" xfId="0" applyFont="1" applyBorder="1" applyAlignment="1">
      <alignment horizontal="right" vertical="center"/>
    </xf>
    <xf numFmtId="0" fontId="5" fillId="3" borderId="110" xfId="0" applyFont="1" applyFill="1" applyBorder="1" applyAlignment="1">
      <alignment vertical="center"/>
    </xf>
    <xf numFmtId="0" fontId="4" fillId="3" borderId="19" xfId="0" applyFont="1" applyFill="1" applyBorder="1" applyAlignment="1">
      <alignment vertical="center"/>
    </xf>
    <xf numFmtId="0" fontId="4" fillId="0" borderId="111" xfId="0" applyFont="1" applyBorder="1" applyAlignment="1">
      <alignment horizontal="center" vertical="center"/>
    </xf>
    <xf numFmtId="0" fontId="5" fillId="0" borderId="21" xfId="0" applyFont="1" applyBorder="1" applyAlignment="1">
      <alignment vertical="center"/>
    </xf>
    <xf numFmtId="169" fontId="21" fillId="37" borderId="23" xfId="20" applyBorder="1"/>
    <xf numFmtId="0" fontId="4" fillId="0" borderId="7" xfId="0" applyFont="1" applyBorder="1" applyAlignment="1">
      <alignment horizontal="center" vertical="center" wrapText="1"/>
    </xf>
    <xf numFmtId="0" fontId="4" fillId="0" borderId="61" xfId="0" applyFont="1" applyBorder="1" applyAlignment="1">
      <alignment horizontal="center" vertical="center" wrapText="1"/>
    </xf>
    <xf numFmtId="0" fontId="6" fillId="0" borderId="14" xfId="11" applyFont="1" applyBorder="1" applyAlignment="1">
      <alignment vertical="center"/>
    </xf>
    <xf numFmtId="0" fontId="6" fillId="0" borderId="15" xfId="11" applyFont="1" applyBorder="1" applyAlignment="1">
      <alignment vertical="center"/>
    </xf>
    <xf numFmtId="0" fontId="13" fillId="0" borderId="16" xfId="11" applyFont="1" applyBorder="1" applyAlignment="1">
      <alignment horizontal="center" vertical="center"/>
    </xf>
    <xf numFmtId="0" fontId="0" fillId="0" borderId="111" xfId="0" applyBorder="1"/>
    <xf numFmtId="0" fontId="0" fillId="0" borderId="20" xfId="0" applyBorder="1"/>
    <xf numFmtId="0" fontId="5" fillId="36" borderId="112" xfId="0" applyFont="1" applyFill="1" applyBorder="1" applyAlignment="1">
      <alignment vertical="center" wrapText="1"/>
    </xf>
    <xf numFmtId="0" fontId="6" fillId="0" borderId="0" xfId="0" applyFont="1" applyAlignment="1">
      <alignment wrapText="1"/>
    </xf>
    <xf numFmtId="0" fontId="5" fillId="36" borderId="15" xfId="0" applyFont="1" applyFill="1" applyBorder="1" applyAlignment="1">
      <alignment horizontal="center" vertical="center" wrapText="1"/>
    </xf>
    <xf numFmtId="0" fontId="5" fillId="36" borderId="16" xfId="0" applyFont="1" applyFill="1" applyBorder="1" applyAlignment="1">
      <alignment horizontal="center" vertical="center" wrapText="1"/>
    </xf>
    <xf numFmtId="0" fontId="5" fillId="36" borderId="111" xfId="0" applyFont="1" applyFill="1" applyBorder="1" applyAlignment="1">
      <alignment horizontal="left" vertical="center" wrapText="1"/>
    </xf>
    <xf numFmtId="0" fontId="5" fillId="36" borderId="95" xfId="0" applyFont="1" applyFill="1" applyBorder="1" applyAlignment="1">
      <alignment horizontal="left" vertical="center" wrapText="1"/>
    </xf>
    <xf numFmtId="0" fontId="5" fillId="36" borderId="109" xfId="0" applyFont="1" applyFill="1" applyBorder="1" applyAlignment="1">
      <alignment horizontal="left" vertical="center" wrapText="1"/>
    </xf>
    <xf numFmtId="0" fontId="4" fillId="0" borderId="111" xfId="0" applyFont="1" applyBorder="1" applyAlignment="1">
      <alignment horizontal="right" vertical="center" wrapText="1"/>
    </xf>
    <xf numFmtId="0" fontId="4" fillId="0" borderId="95" xfId="0" applyFont="1" applyBorder="1" applyAlignment="1">
      <alignment horizontal="left" vertical="center" wrapText="1"/>
    </xf>
    <xf numFmtId="0" fontId="102" fillId="0" borderId="111" xfId="0" applyFont="1" applyBorder="1" applyAlignment="1">
      <alignment horizontal="right" vertical="center" wrapText="1"/>
    </xf>
    <xf numFmtId="0" fontId="102" fillId="0" borderId="95" xfId="0" applyFont="1" applyBorder="1" applyAlignment="1">
      <alignment horizontal="left" vertical="center" wrapText="1"/>
    </xf>
    <xf numFmtId="0" fontId="5" fillId="0" borderId="111"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2" fillId="0" borderId="0" xfId="0" applyFont="1" applyAlignment="1">
      <alignment horizontal="left" vertical="center"/>
    </xf>
    <xf numFmtId="49" fontId="103" fillId="0" borderId="20" xfId="5" applyNumberFormat="1" applyFont="1" applyBorder="1" applyAlignment="1" applyProtection="1">
      <alignment horizontal="left" vertical="center"/>
      <protection locked="0"/>
    </xf>
    <xf numFmtId="0" fontId="104" fillId="0" borderId="21" xfId="9" applyFont="1" applyBorder="1" applyAlignment="1" applyProtection="1">
      <alignment horizontal="left" vertical="center" wrapText="1"/>
      <protection locked="0"/>
    </xf>
    <xf numFmtId="14" fontId="6" fillId="3" borderId="95" xfId="8" quotePrefix="1" applyNumberFormat="1" applyFont="1" applyFill="1" applyBorder="1" applyAlignment="1" applyProtection="1">
      <alignment horizontal="left" vertical="center" wrapText="1" indent="2"/>
      <protection locked="0"/>
    </xf>
    <xf numFmtId="14" fontId="6" fillId="3" borderId="95" xfId="8" quotePrefix="1" applyNumberFormat="1" applyFont="1" applyFill="1" applyBorder="1" applyAlignment="1" applyProtection="1">
      <alignment horizontal="left" vertical="center" wrapText="1" indent="3"/>
      <protection locked="0"/>
    </xf>
    <xf numFmtId="49" fontId="102" fillId="0" borderId="111" xfId="0" applyNumberFormat="1" applyFont="1" applyBorder="1" applyAlignment="1">
      <alignment horizontal="right" vertical="center" wrapText="1"/>
    </xf>
    <xf numFmtId="0" fontId="6" fillId="3" borderId="95" xfId="20960" applyFont="1" applyFill="1" applyBorder="1"/>
    <xf numFmtId="0" fontId="4" fillId="0" borderId="95" xfId="0" applyFont="1" applyBorder="1"/>
    <xf numFmtId="0" fontId="105" fillId="78" borderId="96" xfId="21412" applyFont="1" applyFill="1" applyBorder="1" applyAlignment="1" applyProtection="1">
      <alignment vertical="center" wrapText="1"/>
      <protection locked="0"/>
    </xf>
    <xf numFmtId="0" fontId="106" fillId="70" borderId="91" xfId="21412" applyFont="1" applyFill="1" applyBorder="1" applyAlignment="1" applyProtection="1">
      <alignment horizontal="center" vertical="center"/>
      <protection locked="0"/>
    </xf>
    <xf numFmtId="0" fontId="105" fillId="79" borderId="95" xfId="21412" applyFont="1" applyFill="1" applyBorder="1" applyAlignment="1" applyProtection="1">
      <alignment horizontal="center" vertical="center"/>
      <protection locked="0"/>
    </xf>
    <xf numFmtId="0" fontId="105" fillId="78" borderId="96" xfId="21412" applyFont="1" applyFill="1" applyBorder="1" applyProtection="1">
      <alignment vertical="center"/>
      <protection locked="0"/>
    </xf>
    <xf numFmtId="0" fontId="107" fillId="70" borderId="91" xfId="21412" applyFont="1" applyFill="1" applyBorder="1" applyAlignment="1" applyProtection="1">
      <alignment horizontal="center" vertical="center"/>
      <protection locked="0"/>
    </xf>
    <xf numFmtId="0" fontId="107" fillId="3" borderId="91" xfId="21412" applyFont="1" applyFill="1" applyBorder="1" applyAlignment="1" applyProtection="1">
      <alignment horizontal="center" vertical="center"/>
      <protection locked="0"/>
    </xf>
    <xf numFmtId="0" fontId="107" fillId="0" borderId="91" xfId="21412" applyFont="1" applyBorder="1" applyAlignment="1" applyProtection="1">
      <alignment horizontal="center" vertical="center"/>
      <protection locked="0"/>
    </xf>
    <xf numFmtId="0" fontId="108" fillId="79" borderId="95" xfId="21412" applyFont="1" applyFill="1" applyBorder="1" applyAlignment="1" applyProtection="1">
      <alignment horizontal="center" vertical="center"/>
      <protection locked="0"/>
    </xf>
    <xf numFmtId="0" fontId="105" fillId="78" borderId="96" xfId="21412" applyFont="1" applyFill="1" applyBorder="1" applyAlignment="1" applyProtection="1">
      <alignment horizontal="center" vertical="center"/>
      <protection locked="0"/>
    </xf>
    <xf numFmtId="0" fontId="57" fillId="78" borderId="96" xfId="21412" applyFont="1" applyFill="1" applyBorder="1" applyProtection="1">
      <alignment vertical="center"/>
      <protection locked="0"/>
    </xf>
    <xf numFmtId="0" fontId="107" fillId="70" borderId="95" xfId="21412" applyFont="1" applyFill="1" applyBorder="1" applyAlignment="1" applyProtection="1">
      <alignment horizontal="center" vertical="center"/>
      <protection locked="0"/>
    </xf>
    <xf numFmtId="0" fontId="31" fillId="70" borderId="95" xfId="21412" applyFont="1" applyFill="1" applyBorder="1" applyAlignment="1" applyProtection="1">
      <alignment horizontal="center" vertical="center"/>
      <protection locked="0"/>
    </xf>
    <xf numFmtId="0" fontId="57" fillId="78" borderId="94" xfId="21412" applyFont="1" applyFill="1" applyBorder="1" applyProtection="1">
      <alignment vertical="center"/>
      <protection locked="0"/>
    </xf>
    <xf numFmtId="0" fontId="106" fillId="0" borderId="94" xfId="21412" applyFont="1" applyBorder="1" applyAlignment="1" applyProtection="1">
      <alignment horizontal="left" vertical="center" wrapText="1"/>
      <protection locked="0"/>
    </xf>
    <xf numFmtId="164" fontId="106" fillId="0" borderId="95" xfId="948" applyNumberFormat="1" applyFont="1" applyFill="1" applyBorder="1" applyAlignment="1" applyProtection="1">
      <alignment horizontal="right" vertical="center"/>
      <protection locked="0"/>
    </xf>
    <xf numFmtId="0" fontId="105" fillId="79" borderId="94" xfId="21412" applyFont="1" applyFill="1" applyBorder="1" applyAlignment="1" applyProtection="1">
      <alignment vertical="top" wrapText="1"/>
      <protection locked="0"/>
    </xf>
    <xf numFmtId="164" fontId="106" fillId="79" borderId="95" xfId="948" applyNumberFormat="1" applyFont="1" applyFill="1" applyBorder="1" applyAlignment="1" applyProtection="1">
      <alignment horizontal="right" vertical="center"/>
    </xf>
    <xf numFmtId="164" fontId="57" fillId="78" borderId="94" xfId="948" applyNumberFormat="1" applyFont="1" applyFill="1" applyBorder="1" applyAlignment="1" applyProtection="1">
      <alignment horizontal="right" vertical="center"/>
      <protection locked="0"/>
    </xf>
    <xf numFmtId="0" fontId="106" fillId="70" borderId="94" xfId="21412" applyFont="1" applyFill="1" applyBorder="1" applyAlignment="1" applyProtection="1">
      <alignment vertical="center" wrapText="1"/>
      <protection locked="0"/>
    </xf>
    <xf numFmtId="0" fontId="106" fillId="70" borderId="94" xfId="21412" applyFont="1" applyFill="1" applyBorder="1" applyAlignment="1" applyProtection="1">
      <alignment horizontal="left" vertical="center" wrapText="1"/>
      <protection locked="0"/>
    </xf>
    <xf numFmtId="0" fontId="106" fillId="0" borderId="94" xfId="21412" applyFont="1" applyBorder="1" applyAlignment="1" applyProtection="1">
      <alignment vertical="center" wrapText="1"/>
      <protection locked="0"/>
    </xf>
    <xf numFmtId="0" fontId="106" fillId="3" borderId="94" xfId="21412" applyFont="1" applyFill="1" applyBorder="1" applyAlignment="1" applyProtection="1">
      <alignment horizontal="left" vertical="center" wrapText="1"/>
      <protection locked="0"/>
    </xf>
    <xf numFmtId="0" fontId="105" fillId="79" borderId="94" xfId="21412" applyFont="1" applyFill="1" applyBorder="1" applyAlignment="1" applyProtection="1">
      <alignment vertical="center" wrapText="1"/>
      <protection locked="0"/>
    </xf>
    <xf numFmtId="164" fontId="105" fillId="78" borderId="94" xfId="948" applyNumberFormat="1" applyFont="1" applyFill="1" applyBorder="1" applyAlignment="1" applyProtection="1">
      <alignment horizontal="right" vertical="center"/>
      <protection locked="0"/>
    </xf>
    <xf numFmtId="10" fontId="5" fillId="36" borderId="95" xfId="0" applyNumberFormat="1" applyFont="1" applyFill="1" applyBorder="1" applyAlignment="1">
      <alignment horizontal="center" vertical="center" wrapText="1"/>
    </xf>
    <xf numFmtId="43" fontId="6" fillId="0" borderId="0" xfId="7" applyFont="1"/>
    <xf numFmtId="0" fontId="100" fillId="0" borderId="0" xfId="0" applyFont="1" applyAlignment="1">
      <alignment wrapText="1"/>
    </xf>
    <xf numFmtId="0" fontId="6" fillId="0" borderId="95" xfId="0" applyFont="1" applyBorder="1" applyAlignment="1">
      <alignment vertical="center" wrapText="1"/>
    </xf>
    <xf numFmtId="0" fontId="4" fillId="0" borderId="95" xfId="0" applyFont="1" applyBorder="1" applyAlignment="1">
      <alignment vertical="center" wrapText="1"/>
    </xf>
    <xf numFmtId="0" fontId="4" fillId="0" borderId="95" xfId="0" applyFont="1" applyBorder="1" applyAlignment="1">
      <alignment horizontal="left" vertical="center" wrapText="1" indent="2"/>
    </xf>
    <xf numFmtId="0" fontId="5" fillId="0" borderId="21" xfId="0" applyFont="1" applyBorder="1" applyAlignment="1">
      <alignment vertical="center" wrapText="1"/>
    </xf>
    <xf numFmtId="0" fontId="4" fillId="0" borderId="109" xfId="0" applyFont="1" applyBorder="1"/>
    <xf numFmtId="0" fontId="4" fillId="0" borderId="22" xfId="0" applyFont="1" applyBorder="1"/>
    <xf numFmtId="0" fontId="13" fillId="0" borderId="95" xfId="0" applyFont="1" applyBorder="1" applyAlignment="1">
      <alignment horizontal="center" vertical="center" wrapText="1"/>
    </xf>
    <xf numFmtId="0" fontId="14" fillId="0" borderId="95" xfId="0" applyFont="1" applyBorder="1" applyAlignment="1">
      <alignment horizontal="left" vertical="center" wrapText="1"/>
    </xf>
    <xf numFmtId="193" fontId="6" fillId="0" borderId="95" xfId="0" applyNumberFormat="1" applyFont="1" applyBorder="1" applyAlignment="1" applyProtection="1">
      <alignment vertical="center" wrapText="1"/>
      <protection locked="0"/>
    </xf>
    <xf numFmtId="193" fontId="4" fillId="0" borderId="95" xfId="0" applyNumberFormat="1" applyFont="1" applyBorder="1" applyAlignment="1" applyProtection="1">
      <alignment vertical="center" wrapText="1"/>
      <protection locked="0"/>
    </xf>
    <xf numFmtId="193" fontId="4" fillId="0" borderId="109" xfId="0" applyNumberFormat="1" applyFont="1" applyBorder="1" applyAlignment="1" applyProtection="1">
      <alignment vertical="center" wrapText="1"/>
      <protection locked="0"/>
    </xf>
    <xf numFmtId="0" fontId="13" fillId="0" borderId="111" xfId="0" applyFont="1" applyBorder="1" applyAlignment="1">
      <alignment horizontal="center" vertical="center" wrapText="1"/>
    </xf>
    <xf numFmtId="14" fontId="4" fillId="0" borderId="0" xfId="0" applyNumberFormat="1" applyFont="1"/>
    <xf numFmtId="10" fontId="4" fillId="0" borderId="95" xfId="20961" applyNumberFormat="1" applyFont="1" applyBorder="1" applyAlignment="1" applyProtection="1">
      <alignment vertical="center" wrapText="1"/>
      <protection locked="0"/>
    </xf>
    <xf numFmtId="10" fontId="4" fillId="0" borderId="109" xfId="20961" applyNumberFormat="1" applyFont="1" applyBorder="1" applyAlignment="1" applyProtection="1">
      <alignment vertical="center" wrapText="1"/>
      <protection locked="0"/>
    </xf>
    <xf numFmtId="0" fontId="4" fillId="3" borderId="51" xfId="0" applyFont="1" applyFill="1" applyBorder="1"/>
    <xf numFmtId="0" fontId="4" fillId="3" borderId="114" xfId="0" applyFont="1" applyFill="1" applyBorder="1" applyAlignment="1">
      <alignment wrapText="1"/>
    </xf>
    <xf numFmtId="0" fontId="4" fillId="3" borderId="115" xfId="0" applyFont="1" applyFill="1" applyBorder="1"/>
    <xf numFmtId="0" fontId="5" fillId="3" borderId="11" xfId="0" applyFont="1" applyFill="1" applyBorder="1" applyAlignment="1">
      <alignment horizontal="center" wrapText="1"/>
    </xf>
    <xf numFmtId="0" fontId="4" fillId="0" borderId="95" xfId="0" applyFont="1" applyBorder="1" applyAlignment="1">
      <alignment horizontal="center"/>
    </xf>
    <xf numFmtId="0" fontId="4" fillId="3" borderId="60"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9" xfId="0" applyFont="1" applyFill="1" applyBorder="1" applyAlignment="1">
      <alignment horizontal="center" vertical="center" wrapText="1"/>
    </xf>
    <xf numFmtId="0" fontId="4" fillId="0" borderId="111" xfId="0" applyFont="1" applyBorder="1"/>
    <xf numFmtId="0" fontId="4" fillId="0" borderId="95" xfId="0" applyFont="1" applyBorder="1" applyAlignment="1">
      <alignment wrapText="1"/>
    </xf>
    <xf numFmtId="164" fontId="4" fillId="0" borderId="95" xfId="7" applyNumberFormat="1" applyFont="1" applyBorder="1"/>
    <xf numFmtId="164" fontId="4" fillId="0" borderId="109" xfId="7" applyNumberFormat="1" applyFont="1" applyBorder="1"/>
    <xf numFmtId="0" fontId="12" fillId="0" borderId="95" xfId="0" applyFont="1" applyBorder="1" applyAlignment="1">
      <alignment horizontal="left" wrapText="1" indent="2"/>
    </xf>
    <xf numFmtId="169" fontId="21" fillId="37" borderId="95" xfId="20" applyBorder="1"/>
    <xf numFmtId="0" fontId="5" fillId="0" borderId="111" xfId="0" applyFont="1" applyBorder="1"/>
    <xf numFmtId="0" fontId="5" fillId="0" borderId="95" xfId="0" applyFont="1" applyBorder="1" applyAlignment="1">
      <alignment wrapText="1"/>
    </xf>
    <xf numFmtId="0" fontId="3" fillId="3" borderId="6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0" fontId="12" fillId="0" borderId="95"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9" xfId="0" applyFont="1" applyFill="1" applyBorder="1"/>
    <xf numFmtId="0" fontId="5" fillId="0" borderId="20" xfId="0" applyFont="1" applyBorder="1"/>
    <xf numFmtId="0" fontId="5" fillId="0" borderId="21" xfId="0" applyFont="1" applyBorder="1" applyAlignment="1">
      <alignment wrapText="1"/>
    </xf>
    <xf numFmtId="169" fontId="21" fillId="37" borderId="112" xfId="20" applyBorder="1"/>
    <xf numFmtId="0" fontId="5" fillId="3" borderId="0" xfId="0" applyFont="1" applyFill="1" applyAlignment="1">
      <alignment horizontal="center"/>
    </xf>
    <xf numFmtId="0" fontId="99" fillId="0" borderId="83" xfId="0" applyFont="1" applyBorder="1" applyAlignment="1">
      <alignment horizontal="left" vertical="center"/>
    </xf>
    <xf numFmtId="0" fontId="99" fillId="0" borderId="81" xfId="0" applyFont="1" applyBorder="1" applyAlignment="1">
      <alignment vertical="center" wrapText="1"/>
    </xf>
    <xf numFmtId="0" fontId="99" fillId="0" borderId="81" xfId="0" applyFont="1" applyBorder="1" applyAlignment="1">
      <alignment horizontal="left" vertical="center" wrapText="1"/>
    </xf>
    <xf numFmtId="0" fontId="109" fillId="0" borderId="0" xfId="11" applyFont="1"/>
    <xf numFmtId="0" fontId="110" fillId="0" borderId="0" xfId="0" applyFont="1"/>
    <xf numFmtId="0" fontId="111" fillId="0" borderId="0" xfId="11" applyFont="1"/>
    <xf numFmtId="0" fontId="110" fillId="0" borderId="0" xfId="0" applyFont="1" applyAlignment="1">
      <alignment wrapText="1"/>
    </xf>
    <xf numFmtId="0" fontId="113" fillId="0" borderId="0" xfId="0" applyFont="1"/>
    <xf numFmtId="0" fontId="110" fillId="0" borderId="0" xfId="0" applyFont="1" applyAlignment="1">
      <alignment horizontal="left"/>
    </xf>
    <xf numFmtId="0" fontId="112" fillId="0" borderId="125" xfId="0" applyFont="1" applyBorder="1" applyAlignment="1">
      <alignment horizontal="left" vertical="center" wrapText="1"/>
    </xf>
    <xf numFmtId="0" fontId="118" fillId="0" borderId="0" xfId="0" applyFont="1"/>
    <xf numFmtId="49" fontId="99" fillId="0" borderId="95" xfId="0" applyNumberFormat="1" applyFont="1" applyBorder="1" applyAlignment="1">
      <alignment horizontal="right" vertical="center"/>
    </xf>
    <xf numFmtId="0" fontId="119" fillId="0" borderId="0" xfId="0" applyFont="1"/>
    <xf numFmtId="0" fontId="110" fillId="0" borderId="0" xfId="0" applyFont="1" applyAlignment="1">
      <alignment horizontal="left" indent="1"/>
    </xf>
    <xf numFmtId="0" fontId="110" fillId="0" borderId="0" xfId="0" applyFont="1" applyAlignment="1">
      <alignment horizontal="left" indent="2"/>
    </xf>
    <xf numFmtId="49" fontId="110" fillId="0" borderId="0" xfId="0" applyNumberFormat="1" applyFont="1" applyAlignment="1">
      <alignment horizontal="left" indent="3"/>
    </xf>
    <xf numFmtId="49" fontId="110" fillId="0" borderId="0" xfId="0" applyNumberFormat="1" applyFont="1" applyAlignment="1">
      <alignment horizontal="left" indent="1"/>
    </xf>
    <xf numFmtId="49" fontId="110" fillId="0" borderId="0" xfId="0" applyNumberFormat="1" applyFont="1" applyAlignment="1">
      <alignment horizontal="left" wrapText="1" indent="2"/>
    </xf>
    <xf numFmtId="49" fontId="110" fillId="0" borderId="0" xfId="0" applyNumberFormat="1" applyFont="1" applyAlignment="1">
      <alignment horizontal="left" wrapText="1" indent="3"/>
    </xf>
    <xf numFmtId="0" fontId="110" fillId="0" borderId="0" xfId="0" applyFont="1" applyAlignment="1">
      <alignment horizontal="left" wrapText="1" indent="1"/>
    </xf>
    <xf numFmtId="0" fontId="110" fillId="0" borderId="0" xfId="0" applyFont="1" applyAlignment="1">
      <alignment horizontal="left" vertical="top" wrapText="1"/>
    </xf>
    <xf numFmtId="0" fontId="8" fillId="0" borderId="95" xfId="0" applyFont="1" applyBorder="1" applyAlignment="1">
      <alignment horizontal="center" vertical="center" wrapText="1"/>
    </xf>
    <xf numFmtId="0" fontId="3" fillId="0" borderId="95" xfId="0" applyFont="1" applyBorder="1" applyAlignment="1">
      <alignment horizontal="center" vertical="center"/>
    </xf>
    <xf numFmtId="0" fontId="123" fillId="3" borderId="95" xfId="21414" applyFont="1" applyFill="1" applyBorder="1" applyAlignment="1">
      <alignment horizontal="left" vertical="center" wrapText="1"/>
    </xf>
    <xf numFmtId="0" fontId="124" fillId="0" borderId="95" xfId="21414" applyFont="1" applyBorder="1" applyAlignment="1">
      <alignment horizontal="left" vertical="center" wrapText="1" indent="1"/>
    </xf>
    <xf numFmtId="0" fontId="125" fillId="3" borderId="95" xfId="21414" applyFont="1" applyFill="1" applyBorder="1" applyAlignment="1">
      <alignment horizontal="left" vertical="center" wrapText="1"/>
    </xf>
    <xf numFmtId="0" fontId="124" fillId="3" borderId="95" xfId="21414" applyFont="1" applyFill="1" applyBorder="1" applyAlignment="1">
      <alignment horizontal="left" vertical="center" wrapText="1" indent="1"/>
    </xf>
    <xf numFmtId="0" fontId="123" fillId="0" borderId="132" xfId="0" applyFont="1" applyBorder="1" applyAlignment="1">
      <alignment horizontal="left" vertical="center" wrapText="1"/>
    </xf>
    <xf numFmtId="0" fontId="125" fillId="0" borderId="132" xfId="0" applyFont="1" applyBorder="1" applyAlignment="1">
      <alignment horizontal="left" vertical="center" wrapText="1"/>
    </xf>
    <xf numFmtId="0" fontId="126" fillId="3" borderId="132" xfId="0" applyFont="1" applyFill="1" applyBorder="1" applyAlignment="1">
      <alignment horizontal="left" vertical="center" wrapText="1" indent="1"/>
    </xf>
    <xf numFmtId="0" fontId="125" fillId="3" borderId="132" xfId="0" applyFont="1" applyFill="1" applyBorder="1" applyAlignment="1">
      <alignment horizontal="left" vertical="center" wrapText="1"/>
    </xf>
    <xf numFmtId="0" fontId="125" fillId="3" borderId="133" xfId="0" applyFont="1" applyFill="1" applyBorder="1" applyAlignment="1">
      <alignment horizontal="left" vertical="center" wrapText="1"/>
    </xf>
    <xf numFmtId="0" fontId="126" fillId="0" borderId="132" xfId="0" applyFont="1" applyBorder="1" applyAlignment="1">
      <alignment horizontal="left" vertical="center" wrapText="1" indent="1"/>
    </xf>
    <xf numFmtId="0" fontId="126" fillId="0" borderId="95" xfId="21414" applyFont="1" applyBorder="1" applyAlignment="1">
      <alignment horizontal="left" vertical="center" wrapText="1" indent="1"/>
    </xf>
    <xf numFmtId="0" fontId="125" fillId="0" borderId="95" xfId="21414" applyFont="1" applyBorder="1" applyAlignment="1">
      <alignment horizontal="left" vertical="center" wrapText="1"/>
    </xf>
    <xf numFmtId="0" fontId="127" fillId="0" borderId="95" xfId="21414" applyFont="1" applyBorder="1" applyAlignment="1">
      <alignment horizontal="center" vertical="center" wrapText="1"/>
    </xf>
    <xf numFmtId="0" fontId="125" fillId="3" borderId="134" xfId="0" applyFont="1" applyFill="1" applyBorder="1" applyAlignment="1">
      <alignment horizontal="left" vertical="center" wrapText="1"/>
    </xf>
    <xf numFmtId="0" fontId="124" fillId="3" borderId="135" xfId="21414" applyFont="1" applyFill="1" applyBorder="1" applyAlignment="1">
      <alignment horizontal="left" vertical="center" wrapText="1" indent="1"/>
    </xf>
    <xf numFmtId="0" fontId="124" fillId="3" borderId="132" xfId="0" applyFont="1" applyFill="1" applyBorder="1" applyAlignment="1">
      <alignment horizontal="left" vertical="center" wrapText="1" indent="1"/>
    </xf>
    <xf numFmtId="0" fontId="124" fillId="0" borderId="135" xfId="21414" applyFont="1" applyBorder="1" applyAlignment="1">
      <alignment horizontal="left" vertical="center" wrapText="1" indent="1"/>
    </xf>
    <xf numFmtId="0" fontId="124" fillId="0" borderId="132" xfId="0" applyFont="1" applyBorder="1" applyAlignment="1">
      <alignment horizontal="left" vertical="center" wrapText="1" indent="1"/>
    </xf>
    <xf numFmtId="0" fontId="124" fillId="0" borderId="133" xfId="0" applyFont="1" applyBorder="1" applyAlignment="1">
      <alignment horizontal="left" vertical="center" wrapText="1" indent="1"/>
    </xf>
    <xf numFmtId="0" fontId="125" fillId="0" borderId="135" xfId="21414" applyFont="1" applyBorder="1" applyAlignment="1">
      <alignment horizontal="left" vertical="center" wrapText="1"/>
    </xf>
    <xf numFmtId="0" fontId="125" fillId="3" borderId="135" xfId="21414" applyFont="1" applyFill="1" applyBorder="1" applyAlignment="1">
      <alignment horizontal="left" vertical="center" wrapText="1"/>
    </xf>
    <xf numFmtId="0" fontId="127" fillId="0" borderId="135" xfId="21414" applyFont="1" applyBorder="1" applyAlignment="1">
      <alignment horizontal="center" vertical="center" wrapText="1"/>
    </xf>
    <xf numFmtId="0" fontId="128" fillId="0" borderId="135" xfId="0" applyFont="1" applyBorder="1" applyAlignment="1">
      <alignment horizontal="left"/>
    </xf>
    <xf numFmtId="0" fontId="125" fillId="0" borderId="135" xfId="0" applyFont="1" applyBorder="1" applyAlignment="1">
      <alignment horizontal="left" vertical="center" wrapText="1"/>
    </xf>
    <xf numFmtId="0" fontId="0" fillId="0" borderId="0" xfId="0" applyAlignment="1">
      <alignment horizontal="left" vertical="center"/>
    </xf>
    <xf numFmtId="0" fontId="8" fillId="0" borderId="135" xfId="0" applyFont="1" applyBorder="1" applyAlignment="1">
      <alignment horizontal="center" vertical="center" wrapText="1"/>
    </xf>
    <xf numFmtId="0" fontId="125" fillId="0" borderId="140" xfId="0" applyFont="1" applyBorder="1" applyAlignment="1">
      <alignment horizontal="justify" vertical="center" wrapText="1"/>
    </xf>
    <xf numFmtId="0" fontId="124" fillId="0" borderId="134" xfId="0" applyFont="1" applyBorder="1" applyAlignment="1">
      <alignment horizontal="left" vertical="center" wrapText="1" indent="1"/>
    </xf>
    <xf numFmtId="0" fontId="125" fillId="0" borderId="132" xfId="0" applyFont="1" applyBorder="1" applyAlignment="1">
      <alignment horizontal="justify" vertical="center" wrapText="1"/>
    </xf>
    <xf numFmtId="0" fontId="123" fillId="0" borderId="132" xfId="0" applyFont="1" applyBorder="1" applyAlignment="1">
      <alignment horizontal="justify" vertical="center" wrapText="1"/>
    </xf>
    <xf numFmtId="0" fontId="125" fillId="3" borderId="132" xfId="0" applyFont="1" applyFill="1" applyBorder="1" applyAlignment="1">
      <alignment horizontal="justify" vertical="center" wrapText="1"/>
    </xf>
    <xf numFmtId="0" fontId="125" fillId="0" borderId="133" xfId="0" applyFont="1" applyBorder="1" applyAlignment="1">
      <alignment horizontal="justify" vertical="center" wrapText="1"/>
    </xf>
    <xf numFmtId="0" fontId="125" fillId="0" borderId="134" xfId="0" applyFont="1" applyBorder="1" applyAlignment="1">
      <alignment horizontal="justify" vertical="center" wrapText="1"/>
    </xf>
    <xf numFmtId="0" fontId="125" fillId="0" borderId="135" xfId="21414" applyFont="1" applyBorder="1" applyAlignment="1">
      <alignment horizontal="justify" vertical="center" wrapText="1"/>
    </xf>
    <xf numFmtId="0" fontId="126" fillId="0" borderId="126" xfId="0" applyFont="1" applyBorder="1" applyAlignment="1">
      <alignment horizontal="left" vertical="center" wrapText="1" indent="1"/>
    </xf>
    <xf numFmtId="0" fontId="123" fillId="0" borderId="132" xfId="0" applyFont="1" applyBorder="1" applyAlignment="1">
      <alignment vertical="center" wrapText="1"/>
    </xf>
    <xf numFmtId="0" fontId="125" fillId="0" borderId="132" xfId="0" applyFont="1" applyBorder="1" applyAlignment="1">
      <alignment vertical="center" wrapText="1"/>
    </xf>
    <xf numFmtId="0" fontId="125" fillId="0" borderId="135" xfId="21414" applyFont="1" applyBorder="1" applyAlignment="1">
      <alignment vertical="center" wrapText="1"/>
    </xf>
    <xf numFmtId="0" fontId="0" fillId="0" borderId="135" xfId="0" applyBorder="1" applyAlignment="1">
      <alignment horizontal="center"/>
    </xf>
    <xf numFmtId="0" fontId="13" fillId="0" borderId="135" xfId="0" applyFont="1" applyBorder="1" applyAlignment="1">
      <alignment vertical="center" wrapText="1"/>
    </xf>
    <xf numFmtId="0" fontId="6" fillId="0" borderId="135" xfId="0" applyFont="1" applyBorder="1" applyAlignment="1">
      <alignment horizontal="left" vertical="center" wrapText="1" indent="1"/>
    </xf>
    <xf numFmtId="0" fontId="0" fillId="0" borderId="0" xfId="0" applyAlignment="1">
      <alignment horizontal="center"/>
    </xf>
    <xf numFmtId="49" fontId="99" fillId="0" borderId="135" xfId="0" applyNumberFormat="1" applyFont="1" applyBorder="1" applyAlignment="1">
      <alignment horizontal="right" vertical="center"/>
    </xf>
    <xf numFmtId="0" fontId="0" fillId="0" borderId="135" xfId="0" applyBorder="1" applyAlignment="1">
      <alignment horizontal="center" vertical="center"/>
    </xf>
    <xf numFmtId="43" fontId="4" fillId="0" borderId="135" xfId="7" applyFont="1" applyFill="1" applyBorder="1" applyAlignment="1">
      <alignment vertical="center" wrapText="1"/>
    </xf>
    <xf numFmtId="0" fontId="0" fillId="0" borderId="139" xfId="0" applyBorder="1" applyAlignment="1">
      <alignment horizontal="center"/>
    </xf>
    <xf numFmtId="0" fontId="124" fillId="0" borderId="139" xfId="21414" applyFont="1" applyBorder="1" applyAlignment="1">
      <alignment horizontal="left" vertical="center" wrapText="1" indent="1"/>
    </xf>
    <xf numFmtId="0" fontId="124" fillId="3" borderId="135" xfId="0" applyFont="1" applyFill="1" applyBorder="1" applyAlignment="1">
      <alignment horizontal="left" vertical="center" wrapText="1" indent="1"/>
    </xf>
    <xf numFmtId="167" fontId="18" fillId="0" borderId="135" xfId="0" applyNumberFormat="1" applyFont="1" applyBorder="1" applyAlignment="1">
      <alignment horizontal="center"/>
    </xf>
    <xf numFmtId="0" fontId="18" fillId="0" borderId="135" xfId="0" applyFont="1" applyBorder="1"/>
    <xf numFmtId="0" fontId="124" fillId="0" borderId="135" xfId="0" applyFont="1" applyBorder="1" applyAlignment="1">
      <alignment horizontal="left" vertical="center" wrapText="1" indent="1"/>
    </xf>
    <xf numFmtId="0" fontId="126" fillId="3" borderId="135" xfId="0" applyFont="1" applyFill="1" applyBorder="1" applyAlignment="1">
      <alignment horizontal="left" vertical="center" wrapText="1" indent="1"/>
    </xf>
    <xf numFmtId="0" fontId="126" fillId="0" borderId="135" xfId="0" applyFont="1" applyBorder="1" applyAlignment="1">
      <alignment horizontal="left" vertical="center" wrapText="1" indent="1"/>
    </xf>
    <xf numFmtId="167" fontId="17" fillId="0" borderId="53" xfId="0" applyNumberFormat="1" applyFont="1" applyBorder="1" applyAlignment="1">
      <alignment horizontal="center"/>
    </xf>
    <xf numFmtId="167" fontId="15" fillId="0" borderId="55" xfId="0" applyNumberFormat="1" applyFont="1" applyBorder="1" applyAlignment="1">
      <alignment horizontal="center"/>
    </xf>
    <xf numFmtId="0" fontId="113" fillId="0" borderId="135" xfId="0" applyFont="1" applyBorder="1"/>
    <xf numFmtId="49" fontId="115" fillId="0" borderId="135" xfId="5" applyNumberFormat="1" applyFont="1" applyBorder="1" applyAlignment="1" applyProtection="1">
      <alignment horizontal="right" vertical="center"/>
      <protection locked="0"/>
    </xf>
    <xf numFmtId="0" fontId="114" fillId="3" borderId="135" xfId="13" applyFont="1" applyFill="1" applyBorder="1" applyAlignment="1" applyProtection="1">
      <alignment horizontal="left" vertical="center" wrapText="1"/>
      <protection locked="0"/>
    </xf>
    <xf numFmtId="49" fontId="114" fillId="3" borderId="135" xfId="5" applyNumberFormat="1" applyFont="1" applyFill="1" applyBorder="1" applyAlignment="1" applyProtection="1">
      <alignment horizontal="right" vertical="center"/>
      <protection locked="0"/>
    </xf>
    <xf numFmtId="0" fontId="114" fillId="0" borderId="135" xfId="13" applyFont="1" applyBorder="1" applyAlignment="1" applyProtection="1">
      <alignment horizontal="left" vertical="center" wrapText="1"/>
      <protection locked="0"/>
    </xf>
    <xf numFmtId="49" fontId="114" fillId="0" borderId="135" xfId="5" applyNumberFormat="1" applyFont="1" applyBorder="1" applyAlignment="1" applyProtection="1">
      <alignment horizontal="right" vertical="center"/>
      <protection locked="0"/>
    </xf>
    <xf numFmtId="0" fontId="116" fillId="0" borderId="135" xfId="13" applyFont="1" applyBorder="1" applyAlignment="1" applyProtection="1">
      <alignment horizontal="left" vertical="center" wrapText="1"/>
      <protection locked="0"/>
    </xf>
    <xf numFmtId="0" fontId="113" fillId="0" borderId="135" xfId="0" applyFont="1" applyBorder="1" applyAlignment="1">
      <alignment horizontal="center" vertical="center" wrapText="1"/>
    </xf>
    <xf numFmtId="0" fontId="109" fillId="0" borderId="143" xfId="0" applyFont="1" applyBorder="1"/>
    <xf numFmtId="0" fontId="109" fillId="0" borderId="143" xfId="0" applyFont="1" applyBorder="1" applyAlignment="1">
      <alignment horizontal="left" indent="8"/>
    </xf>
    <xf numFmtId="0" fontId="109" fillId="0" borderId="143" xfId="0" applyFont="1" applyBorder="1" applyAlignment="1">
      <alignment wrapText="1"/>
    </xf>
    <xf numFmtId="0" fontId="112" fillId="0" borderId="143" xfId="0" applyFont="1" applyBorder="1"/>
    <xf numFmtId="49" fontId="115" fillId="0" borderId="143" xfId="5" applyNumberFormat="1" applyFont="1" applyBorder="1" applyAlignment="1" applyProtection="1">
      <alignment horizontal="right" vertical="center" wrapText="1"/>
      <protection locked="0"/>
    </xf>
    <xf numFmtId="49" fontId="114" fillId="3" borderId="143" xfId="5" applyNumberFormat="1" applyFont="1" applyFill="1" applyBorder="1" applyAlignment="1" applyProtection="1">
      <alignment horizontal="right" vertical="center" wrapText="1"/>
      <protection locked="0"/>
    </xf>
    <xf numFmtId="49" fontId="114" fillId="0" borderId="143" xfId="5" applyNumberFormat="1" applyFont="1" applyBorder="1" applyAlignment="1" applyProtection="1">
      <alignment horizontal="right" vertical="center" wrapText="1"/>
      <protection locked="0"/>
    </xf>
    <xf numFmtId="0" fontId="109" fillId="0" borderId="143" xfId="0" applyFont="1" applyBorder="1" applyAlignment="1">
      <alignment horizontal="center" vertical="center" wrapText="1"/>
    </xf>
    <xf numFmtId="0" fontId="109" fillId="0" borderId="144" xfId="0" applyFont="1" applyBorder="1" applyAlignment="1">
      <alignment horizontal="center" vertical="center" wrapText="1"/>
    </xf>
    <xf numFmtId="0" fontId="109" fillId="0" borderId="143"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09" fillId="0" borderId="143" xfId="0" applyFont="1" applyBorder="1" applyAlignment="1">
      <alignment horizontal="left" vertical="center" wrapText="1"/>
    </xf>
    <xf numFmtId="0" fontId="112" fillId="0" borderId="143" xfId="0" applyFont="1" applyBorder="1" applyAlignment="1">
      <alignment horizontal="left" wrapText="1" indent="1"/>
    </xf>
    <xf numFmtId="0" fontId="112" fillId="0" borderId="143" xfId="0" applyFont="1" applyBorder="1" applyAlignment="1">
      <alignment horizontal="left" vertical="center" indent="1"/>
    </xf>
    <xf numFmtId="0" fontId="109" fillId="0" borderId="143" xfId="0" applyFont="1" applyBorder="1" applyAlignment="1">
      <alignment horizontal="left" wrapText="1" indent="1"/>
    </xf>
    <xf numFmtId="0" fontId="109" fillId="0" borderId="143" xfId="0" applyFont="1" applyBorder="1" applyAlignment="1">
      <alignment horizontal="left" indent="1"/>
    </xf>
    <xf numFmtId="0" fontId="109" fillId="0" borderId="143" xfId="0" applyFont="1" applyBorder="1" applyAlignment="1">
      <alignment horizontal="left" wrapText="1" indent="4"/>
    </xf>
    <xf numFmtId="0" fontId="109" fillId="0" borderId="143" xfId="0" applyFont="1" applyBorder="1" applyAlignment="1">
      <alignment horizontal="left" indent="3"/>
    </xf>
    <xf numFmtId="0" fontId="112" fillId="0" borderId="143" xfId="0" applyFont="1" applyBorder="1" applyAlignment="1">
      <alignment horizontal="left" indent="1"/>
    </xf>
    <xf numFmtId="0" fontId="113" fillId="0" borderId="143" xfId="0" applyFont="1" applyBorder="1" applyAlignment="1">
      <alignment horizontal="center" vertical="center" wrapText="1"/>
    </xf>
    <xf numFmtId="0" fontId="112" fillId="0" borderId="7" xfId="0" applyFont="1" applyBorder="1"/>
    <xf numFmtId="0" fontId="109" fillId="0" borderId="143" xfId="0" applyFont="1" applyBorder="1" applyAlignment="1">
      <alignment horizontal="left" wrapText="1" indent="2"/>
    </xf>
    <xf numFmtId="0" fontId="109" fillId="0" borderId="143" xfId="0" applyFont="1" applyBorder="1" applyAlignment="1">
      <alignment horizontal="left" wrapText="1"/>
    </xf>
    <xf numFmtId="0" fontId="109" fillId="0" borderId="143"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11" xfId="0" applyFont="1" applyBorder="1" applyAlignment="1">
      <alignment horizontal="center" vertical="center" wrapText="1"/>
    </xf>
    <xf numFmtId="0" fontId="109" fillId="0" borderId="50" xfId="0" applyFont="1" applyBorder="1" applyAlignment="1">
      <alignment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142" xfId="0" applyFont="1" applyBorder="1" applyAlignment="1">
      <alignment horizontal="center" vertical="center" wrapText="1"/>
    </xf>
    <xf numFmtId="0" fontId="109" fillId="0" borderId="145" xfId="0" applyFont="1" applyBorder="1" applyAlignment="1">
      <alignment horizontal="center" vertical="center" wrapText="1"/>
    </xf>
    <xf numFmtId="0" fontId="109" fillId="0" borderId="141" xfId="0" applyFont="1" applyBorder="1" applyAlignment="1">
      <alignment horizontal="center" vertical="center" wrapText="1"/>
    </xf>
    <xf numFmtId="49" fontId="109" fillId="0" borderId="149" xfId="0" applyNumberFormat="1" applyFont="1" applyBorder="1" applyAlignment="1">
      <alignment horizontal="left" wrapText="1" indent="1"/>
    </xf>
    <xf numFmtId="0" fontId="109" fillId="0" borderId="151" xfId="0" applyFont="1" applyBorder="1" applyAlignment="1">
      <alignment horizontal="left" wrapText="1" indent="1"/>
    </xf>
    <xf numFmtId="49" fontId="109" fillId="0" borderId="152" xfId="0" applyNumberFormat="1" applyFont="1" applyBorder="1" applyAlignment="1">
      <alignment horizontal="left" wrapText="1" indent="1"/>
    </xf>
    <xf numFmtId="0" fontId="109" fillId="0" borderId="153" xfId="0" applyFont="1" applyBorder="1" applyAlignment="1">
      <alignment horizontal="left" wrapText="1" indent="1"/>
    </xf>
    <xf numFmtId="49" fontId="109" fillId="0" borderId="153" xfId="0" applyNumberFormat="1" applyFont="1" applyBorder="1" applyAlignment="1">
      <alignment horizontal="left" wrapText="1" indent="3"/>
    </xf>
    <xf numFmtId="49" fontId="109" fillId="0" borderId="152" xfId="0" applyNumberFormat="1" applyFont="1" applyBorder="1" applyAlignment="1">
      <alignment horizontal="left" wrapText="1" indent="3"/>
    </xf>
    <xf numFmtId="49" fontId="109" fillId="0" borderId="153" xfId="0" applyNumberFormat="1" applyFont="1" applyBorder="1" applyAlignment="1">
      <alignment horizontal="left" wrapText="1" indent="2"/>
    </xf>
    <xf numFmtId="49" fontId="109" fillId="0" borderId="152" xfId="0" applyNumberFormat="1" applyFont="1" applyBorder="1" applyAlignment="1">
      <alignment horizontal="left" wrapText="1" indent="2"/>
    </xf>
    <xf numFmtId="49" fontId="109" fillId="0" borderId="152" xfId="0" applyNumberFormat="1" applyFont="1" applyBorder="1" applyAlignment="1">
      <alignment horizontal="left" vertical="top" wrapText="1" indent="2"/>
    </xf>
    <xf numFmtId="49" fontId="109" fillId="0" borderId="152" xfId="0" applyNumberFormat="1" applyFont="1" applyBorder="1" applyAlignment="1">
      <alignment horizontal="left" indent="1"/>
    </xf>
    <xf numFmtId="0" fontId="109" fillId="0" borderId="153" xfId="0" applyFont="1" applyBorder="1" applyAlignment="1">
      <alignment horizontal="left" indent="1"/>
    </xf>
    <xf numFmtId="49" fontId="109" fillId="0" borderId="153" xfId="0" applyNumberFormat="1" applyFont="1" applyBorder="1" applyAlignment="1">
      <alignment horizontal="left" indent="1"/>
    </xf>
    <xf numFmtId="49" fontId="109" fillId="0" borderId="153" xfId="0" applyNumberFormat="1" applyFont="1" applyBorder="1" applyAlignment="1">
      <alignment horizontal="left" indent="3"/>
    </xf>
    <xf numFmtId="49" fontId="109" fillId="0" borderId="152" xfId="0" applyNumberFormat="1" applyFont="1" applyBorder="1" applyAlignment="1">
      <alignment horizontal="left" indent="3"/>
    </xf>
    <xf numFmtId="0" fontId="109" fillId="0" borderId="153" xfId="0" applyFont="1" applyBorder="1" applyAlignment="1">
      <alignment horizontal="left" indent="2"/>
    </xf>
    <xf numFmtId="0" fontId="109" fillId="0" borderId="152" xfId="0" applyFont="1" applyBorder="1" applyAlignment="1">
      <alignment horizontal="left" indent="2"/>
    </xf>
    <xf numFmtId="0" fontId="109" fillId="0" borderId="152" xfId="0" applyFont="1" applyBorder="1" applyAlignment="1">
      <alignment horizontal="left" indent="1"/>
    </xf>
    <xf numFmtId="0" fontId="112" fillId="0" borderId="61" xfId="0" applyFont="1" applyBorder="1"/>
    <xf numFmtId="0" fontId="109" fillId="0" borderId="66" xfId="0" applyFont="1" applyBorder="1"/>
    <xf numFmtId="0" fontId="109" fillId="0" borderId="0" xfId="0" applyFont="1" applyAlignment="1">
      <alignment horizontal="left"/>
    </xf>
    <xf numFmtId="0" fontId="112" fillId="0" borderId="143" xfId="0" applyFont="1" applyBorder="1" applyAlignment="1">
      <alignment horizontal="left" vertical="center" wrapText="1"/>
    </xf>
    <xf numFmtId="0" fontId="8" fillId="0" borderId="0" xfId="0" applyFont="1" applyAlignment="1">
      <alignment wrapText="1"/>
    </xf>
    <xf numFmtId="0" fontId="112" fillId="0" borderId="143" xfId="0" applyFont="1" applyBorder="1" applyAlignment="1">
      <alignment horizontal="center" vertical="center" wrapText="1"/>
    </xf>
    <xf numFmtId="0" fontId="114" fillId="0" borderId="0" xfId="0" applyFont="1" applyAlignment="1">
      <alignment horizontal="center" vertical="center"/>
    </xf>
    <xf numFmtId="0" fontId="114" fillId="0" borderId="0" xfId="0" applyFont="1"/>
    <xf numFmtId="0" fontId="129" fillId="0" borderId="0" xfId="0" applyFont="1"/>
    <xf numFmtId="0" fontId="109" fillId="0" borderId="130" xfId="0" applyFont="1" applyBorder="1" applyAlignment="1">
      <alignment horizontal="left" vertical="center" wrapText="1" indent="1" readingOrder="1"/>
    </xf>
    <xf numFmtId="0" fontId="114" fillId="0" borderId="143" xfId="0" applyFont="1" applyBorder="1" applyAlignment="1">
      <alignment horizontal="left" indent="3"/>
    </xf>
    <xf numFmtId="0" fontId="112" fillId="0" borderId="143" xfId="0" applyFont="1" applyBorder="1" applyAlignment="1">
      <alignment vertical="center" wrapText="1" readingOrder="1"/>
    </xf>
    <xf numFmtId="0" fontId="114" fillId="0" borderId="143" xfId="0" applyFont="1" applyBorder="1" applyAlignment="1">
      <alignment horizontal="left" indent="2"/>
    </xf>
    <xf numFmtId="0" fontId="109" fillId="0" borderId="131" xfId="0" applyFont="1" applyBorder="1" applyAlignment="1">
      <alignment vertical="center" wrapText="1" readingOrder="1"/>
    </xf>
    <xf numFmtId="0" fontId="114" fillId="0" borderId="144" xfId="0" applyFont="1" applyBorder="1" applyAlignment="1">
      <alignment horizontal="left" indent="2"/>
    </xf>
    <xf numFmtId="0" fontId="109" fillId="0" borderId="130" xfId="0" applyFont="1" applyBorder="1" applyAlignment="1">
      <alignment vertical="center" wrapText="1" readingOrder="1"/>
    </xf>
    <xf numFmtId="0" fontId="109" fillId="0" borderId="129" xfId="0" applyFont="1" applyBorder="1" applyAlignment="1">
      <alignment vertical="center" wrapText="1" readingOrder="1"/>
    </xf>
    <xf numFmtId="0" fontId="129" fillId="0" borderId="7" xfId="0" applyFont="1" applyBorder="1"/>
    <xf numFmtId="0" fontId="99" fillId="0" borderId="143" xfId="0" applyFont="1" applyBorder="1" applyAlignment="1">
      <alignment vertical="center" wrapText="1"/>
    </xf>
    <xf numFmtId="0" fontId="99" fillId="0" borderId="143" xfId="0" applyFont="1" applyBorder="1" applyAlignment="1">
      <alignment horizontal="left" vertical="center" wrapText="1"/>
    </xf>
    <xf numFmtId="0" fontId="99" fillId="0" borderId="143" xfId="0" applyFont="1" applyBorder="1" applyAlignment="1">
      <alignment horizontal="left" indent="2"/>
    </xf>
    <xf numFmtId="0" fontId="99" fillId="0" borderId="143" xfId="0" applyFont="1" applyBorder="1" applyAlignment="1">
      <alignment horizontal="left" vertical="center" indent="1"/>
    </xf>
    <xf numFmtId="0" fontId="99" fillId="0" borderId="143" xfId="0" applyFont="1" applyBorder="1" applyAlignment="1">
      <alignment horizontal="left" vertical="center" wrapText="1" indent="1"/>
    </xf>
    <xf numFmtId="0" fontId="99" fillId="0" borderId="143" xfId="0" applyFont="1" applyBorder="1" applyAlignment="1">
      <alignment horizontal="right" vertical="center"/>
    </xf>
    <xf numFmtId="49" fontId="99" fillId="0" borderId="143" xfId="0" applyNumberFormat="1" applyFont="1" applyBorder="1" applyAlignment="1">
      <alignment horizontal="right" vertical="center"/>
    </xf>
    <xf numFmtId="0" fontId="99" fillId="0" borderId="144" xfId="0" applyFont="1" applyBorder="1" applyAlignment="1">
      <alignment horizontal="left" vertical="top" wrapText="1"/>
    </xf>
    <xf numFmtId="49" fontId="99" fillId="0" borderId="143" xfId="0" applyNumberFormat="1" applyFont="1" applyBorder="1" applyAlignment="1">
      <alignment vertical="top" wrapText="1"/>
    </xf>
    <xf numFmtId="49" fontId="99" fillId="0" borderId="143" xfId="0" applyNumberFormat="1" applyFont="1" applyBorder="1" applyAlignment="1">
      <alignment horizontal="left" vertical="top" wrapText="1" indent="2"/>
    </xf>
    <xf numFmtId="49" fontId="99" fillId="0" borderId="143" xfId="0" applyNumberFormat="1" applyFont="1" applyBorder="1" applyAlignment="1">
      <alignment horizontal="left" vertical="center" wrapText="1" indent="3"/>
    </xf>
    <xf numFmtId="49" fontId="99" fillId="0" borderId="143" xfId="0" applyNumberFormat="1" applyFont="1" applyBorder="1" applyAlignment="1">
      <alignment horizontal="left" wrapText="1" indent="2"/>
    </xf>
    <xf numFmtId="49" fontId="99" fillId="0" borderId="143" xfId="0" applyNumberFormat="1" applyFont="1" applyBorder="1" applyAlignment="1">
      <alignment horizontal="left" vertical="top" wrapText="1"/>
    </xf>
    <xf numFmtId="49" fontId="99" fillId="0" borderId="143" xfId="0" applyNumberFormat="1" applyFont="1" applyBorder="1" applyAlignment="1">
      <alignment horizontal="left" wrapText="1" indent="3"/>
    </xf>
    <xf numFmtId="49" fontId="99" fillId="0" borderId="143" xfId="0" applyNumberFormat="1" applyFont="1" applyBorder="1" applyAlignment="1">
      <alignment vertical="center"/>
    </xf>
    <xf numFmtId="49" fontId="99" fillId="0" borderId="143" xfId="0" applyNumberFormat="1" applyFont="1" applyBorder="1" applyAlignment="1">
      <alignment horizontal="left" indent="3"/>
    </xf>
    <xf numFmtId="0" fontId="99" fillId="0" borderId="143" xfId="0" applyFont="1" applyBorder="1" applyAlignment="1">
      <alignment horizontal="left" indent="1"/>
    </xf>
    <xf numFmtId="0" fontId="99" fillId="0" borderId="143" xfId="0" applyFont="1" applyBorder="1" applyAlignment="1">
      <alignment horizontal="left" wrapText="1" indent="2"/>
    </xf>
    <xf numFmtId="0" fontId="99" fillId="0" borderId="143" xfId="0" applyFont="1" applyBorder="1" applyAlignment="1">
      <alignment horizontal="left" vertical="top" wrapText="1"/>
    </xf>
    <xf numFmtId="0" fontId="98" fillId="0" borderId="7" xfId="0" applyFont="1" applyBorder="1" applyAlignment="1">
      <alignment wrapText="1"/>
    </xf>
    <xf numFmtId="0" fontId="99" fillId="0" borderId="143" xfId="0" applyFont="1" applyBorder="1" applyAlignment="1">
      <alignment horizontal="left" vertical="top" wrapText="1" indent="2"/>
    </xf>
    <xf numFmtId="0" fontId="99" fillId="0" borderId="143" xfId="0" applyFont="1" applyBorder="1" applyAlignment="1">
      <alignment horizontal="left" wrapText="1"/>
    </xf>
    <xf numFmtId="0" fontId="99" fillId="0" borderId="143" xfId="12672" applyFont="1" applyBorder="1" applyAlignment="1">
      <alignment horizontal="left" vertical="center" wrapText="1" indent="2"/>
    </xf>
    <xf numFmtId="0" fontId="99" fillId="0" borderId="143" xfId="0" applyFont="1" applyBorder="1" applyAlignment="1">
      <alignment wrapText="1"/>
    </xf>
    <xf numFmtId="0" fontId="99" fillId="0" borderId="143" xfId="0" applyFont="1" applyBorder="1"/>
    <xf numFmtId="0" fontId="99" fillId="0" borderId="143" xfId="12672" applyFont="1" applyBorder="1" applyAlignment="1">
      <alignment horizontal="left" vertical="center" wrapText="1"/>
    </xf>
    <xf numFmtId="0" fontId="98" fillId="0" borderId="143" xfId="0" applyFont="1" applyBorder="1" applyAlignment="1">
      <alignment wrapText="1"/>
    </xf>
    <xf numFmtId="0" fontId="99" fillId="0" borderId="145" xfId="0" applyFont="1" applyBorder="1" applyAlignment="1">
      <alignment horizontal="left" vertical="center" wrapText="1"/>
    </xf>
    <xf numFmtId="0" fontId="99" fillId="3" borderId="143" xfId="5" applyFont="1" applyFill="1" applyBorder="1" applyAlignment="1" applyProtection="1">
      <alignment horizontal="right" vertical="center"/>
      <protection locked="0"/>
    </xf>
    <xf numFmtId="2" fontId="99" fillId="3" borderId="143" xfId="5" applyNumberFormat="1" applyFont="1" applyFill="1" applyBorder="1" applyAlignment="1" applyProtection="1">
      <alignment horizontal="right" vertical="center"/>
      <protection locked="0"/>
    </xf>
    <xf numFmtId="0" fontId="99" fillId="0" borderId="143" xfId="0" applyFont="1" applyBorder="1" applyAlignment="1">
      <alignment vertical="center"/>
    </xf>
    <xf numFmtId="0" fontId="99" fillId="0" borderId="145" xfId="13" applyFont="1" applyBorder="1" applyAlignment="1" applyProtection="1">
      <alignment horizontal="left" vertical="top" wrapText="1"/>
      <protection locked="0"/>
    </xf>
    <xf numFmtId="0" fontId="99" fillId="0" borderId="146" xfId="13" applyFont="1" applyBorder="1" applyAlignment="1" applyProtection="1">
      <alignment horizontal="left" vertical="top" wrapText="1"/>
      <protection locked="0"/>
    </xf>
    <xf numFmtId="0" fontId="99" fillId="0" borderId="144" xfId="0" applyFont="1" applyBorder="1" applyAlignment="1">
      <alignment vertical="center" wrapText="1"/>
    </xf>
    <xf numFmtId="0" fontId="118" fillId="0" borderId="0" xfId="0" applyFont="1" applyAlignment="1">
      <alignment horizontal="left" indent="2"/>
    </xf>
    <xf numFmtId="0" fontId="109" fillId="0" borderId="0" xfId="0" applyFont="1" applyAlignment="1">
      <alignment horizontal="left" vertical="center" indent="1"/>
    </xf>
    <xf numFmtId="0" fontId="109" fillId="0" borderId="0" xfId="0" applyFont="1" applyAlignment="1">
      <alignment vertical="center" wrapText="1"/>
    </xf>
    <xf numFmtId="0" fontId="120" fillId="0" borderId="0" xfId="0" applyFont="1" applyAlignment="1">
      <alignment horizontal="left" vertical="center" wrapText="1" readingOrder="1"/>
    </xf>
    <xf numFmtId="0" fontId="118" fillId="0" borderId="0" xfId="0" applyFont="1" applyAlignment="1">
      <alignment horizontal="left" vertical="center" wrapText="1"/>
    </xf>
    <xf numFmtId="0" fontId="109" fillId="0" borderId="0" xfId="0" applyFont="1" applyAlignment="1">
      <alignment horizontal="left" vertical="center" wrapText="1"/>
    </xf>
    <xf numFmtId="0" fontId="99" fillId="0" borderId="144" xfId="0" applyFont="1" applyBorder="1" applyAlignment="1">
      <alignment horizontal="left" indent="2"/>
    </xf>
    <xf numFmtId="0" fontId="99" fillId="0" borderId="131" xfId="0" applyFont="1" applyBorder="1" applyAlignment="1">
      <alignment horizontal="left" vertical="center" wrapText="1" readingOrder="1"/>
    </xf>
    <xf numFmtId="0" fontId="99" fillId="0" borderId="143" xfId="0" applyFont="1" applyBorder="1" applyAlignment="1">
      <alignment horizontal="left" vertical="center" wrapText="1" readingOrder="1"/>
    </xf>
    <xf numFmtId="167" fontId="16" fillId="84" borderId="54" xfId="0" applyNumberFormat="1" applyFont="1" applyFill="1" applyBorder="1" applyAlignment="1">
      <alignment horizontal="center"/>
    </xf>
    <xf numFmtId="0" fontId="99" fillId="0" borderId="0" xfId="0" applyFont="1" applyAlignment="1">
      <alignment wrapText="1"/>
    </xf>
    <xf numFmtId="164" fontId="0" fillId="0" borderId="95" xfId="7" applyNumberFormat="1" applyFont="1" applyBorder="1"/>
    <xf numFmtId="164" fontId="0" fillId="36" borderId="95" xfId="7" applyNumberFormat="1" applyFont="1" applyFill="1" applyBorder="1"/>
    <xf numFmtId="164" fontId="0" fillId="36" borderId="95" xfId="7" applyNumberFormat="1" applyFont="1" applyFill="1" applyBorder="1" applyAlignment="1">
      <alignment vertical="center"/>
    </xf>
    <xf numFmtId="164" fontId="0" fillId="0" borderId="135" xfId="7" applyNumberFormat="1" applyFont="1" applyBorder="1"/>
    <xf numFmtId="164" fontId="0" fillId="36" borderId="135" xfId="7" applyNumberFormat="1" applyFont="1" applyFill="1" applyBorder="1"/>
    <xf numFmtId="164" fontId="0" fillId="0" borderId="0" xfId="0" applyNumberFormat="1"/>
    <xf numFmtId="9" fontId="4" fillId="0" borderId="19" xfId="20961" applyFont="1" applyBorder="1"/>
    <xf numFmtId="9" fontId="4" fillId="0" borderId="109" xfId="20961" applyFont="1" applyBorder="1"/>
    <xf numFmtId="164" fontId="6" fillId="3" borderId="20" xfId="7" applyNumberFormat="1" applyFont="1" applyFill="1" applyBorder="1" applyAlignment="1" applyProtection="1">
      <alignment horizontal="left" vertical="center"/>
      <protection locked="0"/>
    </xf>
    <xf numFmtId="164" fontId="13" fillId="3" borderId="21" xfId="7" applyNumberFormat="1" applyFont="1" applyFill="1" applyBorder="1" applyProtection="1">
      <protection locked="0"/>
    </xf>
    <xf numFmtId="164" fontId="4" fillId="36" borderId="21" xfId="7" applyNumberFormat="1" applyFont="1" applyFill="1" applyBorder="1"/>
    <xf numFmtId="164" fontId="11" fillId="0" borderId="0" xfId="7" applyNumberFormat="1" applyFont="1"/>
    <xf numFmtId="10" fontId="106" fillId="79" borderId="95" xfId="20961" applyNumberFormat="1" applyFont="1" applyFill="1" applyBorder="1" applyAlignment="1" applyProtection="1">
      <alignment horizontal="right" vertical="center"/>
    </xf>
    <xf numFmtId="43" fontId="21" fillId="37" borderId="95" xfId="7" applyFont="1" applyFill="1" applyBorder="1"/>
    <xf numFmtId="164" fontId="21" fillId="37" borderId="95" xfId="7" applyNumberFormat="1" applyFont="1" applyFill="1" applyBorder="1"/>
    <xf numFmtId="164" fontId="110" fillId="0" borderId="143" xfId="7" applyNumberFormat="1" applyFont="1" applyBorder="1"/>
    <xf numFmtId="164" fontId="113" fillId="0" borderId="143" xfId="7" applyNumberFormat="1" applyFont="1" applyBorder="1"/>
    <xf numFmtId="164" fontId="109" fillId="0" borderId="143" xfId="7" applyNumberFormat="1" applyFont="1" applyBorder="1"/>
    <xf numFmtId="164" fontId="109" fillId="80" borderId="143" xfId="7" applyNumberFormat="1" applyFont="1" applyFill="1" applyBorder="1"/>
    <xf numFmtId="164" fontId="112" fillId="0" borderId="143" xfId="7" applyNumberFormat="1" applyFont="1" applyBorder="1"/>
    <xf numFmtId="164" fontId="109" fillId="0" borderId="143" xfId="7" applyNumberFormat="1" applyFont="1" applyBorder="1" applyAlignment="1">
      <alignment horizontal="left" indent="1"/>
    </xf>
    <xf numFmtId="164" fontId="112" fillId="83" borderId="143" xfId="7" applyNumberFormat="1" applyFont="1" applyFill="1" applyBorder="1"/>
    <xf numFmtId="164" fontId="109" fillId="0" borderId="143" xfId="7" applyNumberFormat="1" applyFont="1" applyBorder="1" applyAlignment="1">
      <alignment horizontal="left" vertical="center" wrapText="1"/>
    </xf>
    <xf numFmtId="164" fontId="109" fillId="0" borderId="143" xfId="7" applyNumberFormat="1" applyFont="1" applyBorder="1" applyAlignment="1">
      <alignment horizontal="center" vertical="center" wrapText="1"/>
    </xf>
    <xf numFmtId="164" fontId="109" fillId="0" borderId="143" xfId="7" applyNumberFormat="1" applyFont="1" applyBorder="1" applyAlignment="1">
      <alignment horizontal="center" vertical="center"/>
    </xf>
    <xf numFmtId="164" fontId="112" fillId="0" borderId="143" xfId="7" applyNumberFormat="1" applyFont="1" applyBorder="1" applyAlignment="1">
      <alignment horizontal="left" vertical="center" wrapText="1"/>
    </xf>
    <xf numFmtId="164" fontId="114" fillId="0" borderId="143" xfId="7" applyNumberFormat="1" applyFont="1" applyBorder="1"/>
    <xf numFmtId="164" fontId="114" fillId="0" borderId="144" xfId="7" applyNumberFormat="1" applyFont="1" applyBorder="1"/>
    <xf numFmtId="14" fontId="4" fillId="0" borderId="0" xfId="0" applyNumberFormat="1" applyFont="1" applyAlignment="1">
      <alignment horizontal="left"/>
    </xf>
    <xf numFmtId="43" fontId="0" fillId="0" borderId="0" xfId="0" applyNumberFormat="1"/>
    <xf numFmtId="164" fontId="4" fillId="0" borderId="109" xfId="7" applyNumberFormat="1" applyFont="1" applyBorder="1" applyAlignment="1">
      <alignment horizontal="right" vertical="center" wrapText="1"/>
    </xf>
    <xf numFmtId="164" fontId="5" fillId="36" borderId="109" xfId="7" applyNumberFormat="1" applyFont="1" applyFill="1" applyBorder="1" applyAlignment="1">
      <alignment horizontal="right" vertical="center" wrapText="1"/>
    </xf>
    <xf numFmtId="164" fontId="5" fillId="36" borderId="109" xfId="7" applyNumberFormat="1" applyFont="1" applyFill="1" applyBorder="1" applyAlignment="1">
      <alignment horizontal="center" vertical="center" wrapText="1"/>
    </xf>
    <xf numFmtId="43" fontId="4" fillId="0" borderId="0" xfId="7" applyFont="1" applyAlignment="1">
      <alignment horizontal="left" vertical="center"/>
    </xf>
    <xf numFmtId="164" fontId="18" fillId="0" borderId="12" xfId="7" applyNumberFormat="1" applyFont="1" applyBorder="1" applyAlignment="1">
      <alignment horizontal="center" vertical="center"/>
    </xf>
    <xf numFmtId="164" fontId="17" fillId="0" borderId="12" xfId="7" applyNumberFormat="1" applyFont="1" applyBorder="1" applyAlignment="1">
      <alignment horizontal="center" vertical="center"/>
    </xf>
    <xf numFmtId="164" fontId="97" fillId="0" borderId="12" xfId="7" applyNumberFormat="1" applyFont="1" applyBorder="1" applyAlignment="1">
      <alignment horizontal="center" vertical="center"/>
    </xf>
    <xf numFmtId="164" fontId="17" fillId="0" borderId="13" xfId="7" applyNumberFormat="1" applyFont="1" applyBorder="1" applyAlignment="1">
      <alignment horizontal="center" vertical="center"/>
    </xf>
    <xf numFmtId="164" fontId="16" fillId="0" borderId="13" xfId="7" applyNumberFormat="1" applyFont="1" applyBorder="1" applyAlignment="1">
      <alignment vertical="center"/>
    </xf>
    <xf numFmtId="164" fontId="18" fillId="0" borderId="135" xfId="7" applyNumberFormat="1" applyFont="1" applyBorder="1"/>
    <xf numFmtId="0" fontId="6" fillId="3" borderId="3" xfId="20960" applyFont="1" applyFill="1" applyBorder="1" applyAlignment="1">
      <alignment horizontal="left" wrapText="1" indent="1"/>
    </xf>
    <xf numFmtId="0" fontId="6" fillId="0" borderId="3" xfId="20960" applyFont="1" applyBorder="1" applyAlignment="1">
      <alignment horizontal="left" wrapText="1" indent="1"/>
    </xf>
    <xf numFmtId="0" fontId="6" fillId="0" borderId="2" xfId="20960" applyFont="1" applyBorder="1" applyAlignment="1">
      <alignment horizontal="left" wrapText="1" indent="1"/>
    </xf>
    <xf numFmtId="0" fontId="131" fillId="0" borderId="0" xfId="0" applyFont="1" applyAlignment="1">
      <alignment wrapText="1"/>
    </xf>
    <xf numFmtId="0" fontId="132" fillId="0" borderId="95" xfId="17" applyFont="1" applyFill="1" applyBorder="1" applyAlignment="1" applyProtection="1"/>
    <xf numFmtId="0" fontId="132" fillId="0" borderId="95" xfId="17" applyFont="1" applyFill="1" applyBorder="1" applyAlignment="1" applyProtection="1">
      <alignment horizontal="left" vertical="center" wrapText="1"/>
    </xf>
    <xf numFmtId="49" fontId="4" fillId="0" borderId="95" xfId="0" applyNumberFormat="1" applyFont="1" applyBorder="1" applyAlignment="1">
      <alignment horizontal="right" vertical="center" wrapText="1"/>
    </xf>
    <xf numFmtId="0" fontId="132" fillId="0" borderId="95" xfId="17" applyFont="1" applyFill="1" applyBorder="1" applyAlignment="1" applyProtection="1">
      <alignment horizontal="left" vertical="center"/>
    </xf>
    <xf numFmtId="0" fontId="132" fillId="0" borderId="95" xfId="17" applyFont="1" applyFill="1" applyBorder="1" applyAlignment="1" applyProtection="1">
      <alignment horizontal="left" vertical="top" wrapText="1"/>
    </xf>
    <xf numFmtId="0" fontId="13" fillId="0" borderId="3" xfId="20960" applyFont="1" applyBorder="1" applyAlignment="1">
      <alignment horizontal="center" vertical="center"/>
    </xf>
    <xf numFmtId="0" fontId="13" fillId="0" borderId="95" xfId="20960" applyFont="1" applyBorder="1" applyAlignment="1">
      <alignment horizontal="center" vertical="center"/>
    </xf>
    <xf numFmtId="0" fontId="6" fillId="0" borderId="0" xfId="11" applyFont="1"/>
    <xf numFmtId="0" fontId="6" fillId="0" borderId="1" xfId="0" applyFont="1" applyBorder="1"/>
    <xf numFmtId="0" fontId="13" fillId="0" borderId="1" xfId="0" applyFont="1" applyBorder="1" applyAlignment="1">
      <alignment horizontal="center"/>
    </xf>
    <xf numFmtId="0" fontId="6" fillId="0" borderId="14" xfId="0" applyFont="1" applyBorder="1" applyAlignment="1">
      <alignment horizontal="right"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1" xfId="0" applyFont="1" applyBorder="1" applyAlignment="1">
      <alignment horizontal="center" vertical="center" wrapText="1"/>
    </xf>
    <xf numFmtId="169" fontId="6" fillId="37" borderId="0" xfId="20" applyFont="1"/>
    <xf numFmtId="169" fontId="6" fillId="37" borderId="89" xfId="20" applyFont="1" applyBorder="1"/>
    <xf numFmtId="169" fontId="6" fillId="37" borderId="60" xfId="20" applyFont="1" applyBorder="1"/>
    <xf numFmtId="0" fontId="6" fillId="0" borderId="111" xfId="0" applyFont="1" applyBorder="1" applyAlignment="1">
      <alignment horizontal="right" vertical="center" wrapText="1"/>
    </xf>
    <xf numFmtId="193" fontId="4" fillId="0" borderId="153" xfId="0" applyNumberFormat="1" applyFont="1" applyBorder="1" applyAlignment="1" applyProtection="1">
      <alignment vertical="center" wrapText="1"/>
      <protection locked="0"/>
    </xf>
    <xf numFmtId="193" fontId="4" fillId="0" borderId="143" xfId="0" applyNumberFormat="1" applyFont="1" applyBorder="1" applyAlignment="1" applyProtection="1">
      <alignment vertical="center" wrapText="1"/>
      <protection locked="0"/>
    </xf>
    <xf numFmtId="193" fontId="4" fillId="0" borderId="152" xfId="0" applyNumberFormat="1" applyFont="1" applyBorder="1" applyAlignment="1" applyProtection="1">
      <alignment vertical="center" wrapText="1"/>
      <protection locked="0"/>
    </xf>
    <xf numFmtId="169" fontId="6" fillId="37" borderId="60" xfId="20" applyFont="1" applyBorder="1" applyAlignment="1">
      <alignment horizontal="center"/>
    </xf>
    <xf numFmtId="169" fontId="6" fillId="37" borderId="89" xfId="20" applyFont="1" applyBorder="1" applyAlignment="1">
      <alignment horizontal="center"/>
    </xf>
    <xf numFmtId="10" fontId="133" fillId="2" borderId="153" xfId="20961" applyNumberFormat="1" applyFont="1" applyFill="1" applyBorder="1" applyAlignment="1" applyProtection="1">
      <alignment horizontal="center" vertical="center"/>
      <protection locked="0"/>
    </xf>
    <xf numFmtId="10" fontId="133" fillId="2" borderId="143" xfId="20961" applyNumberFormat="1" applyFont="1" applyFill="1" applyBorder="1" applyAlignment="1" applyProtection="1">
      <alignment horizontal="center" vertical="center"/>
      <protection locked="0"/>
    </xf>
    <xf numFmtId="10" fontId="4" fillId="0" borderId="152" xfId="20961" applyNumberFormat="1" applyFont="1" applyBorder="1" applyAlignment="1" applyProtection="1">
      <alignment vertical="center" wrapText="1"/>
      <protection locked="0"/>
    </xf>
    <xf numFmtId="169" fontId="6" fillId="37" borderId="0" xfId="20" applyFont="1" applyAlignment="1">
      <alignment horizontal="center"/>
    </xf>
    <xf numFmtId="0" fontId="6" fillId="2" borderId="111" xfId="0" applyFont="1" applyFill="1" applyBorder="1" applyAlignment="1">
      <alignment horizontal="right" vertical="center"/>
    </xf>
    <xf numFmtId="0" fontId="6" fillId="2" borderId="95" xfId="0" applyFont="1" applyFill="1" applyBorder="1" applyAlignment="1">
      <alignment vertical="center"/>
    </xf>
    <xf numFmtId="10" fontId="6" fillId="2" borderId="95" xfId="20961" applyNumberFormat="1" applyFont="1" applyFill="1" applyBorder="1" applyAlignment="1" applyProtection="1">
      <alignment vertical="center"/>
      <protection locked="0"/>
    </xf>
    <xf numFmtId="10" fontId="133" fillId="2" borderId="95" xfId="20961" applyNumberFormat="1" applyFont="1" applyFill="1" applyBorder="1" applyAlignment="1" applyProtection="1">
      <alignment vertical="center"/>
      <protection locked="0"/>
    </xf>
    <xf numFmtId="10" fontId="133" fillId="2" borderId="109" xfId="20961" applyNumberFormat="1" applyFont="1" applyFill="1" applyBorder="1" applyAlignment="1" applyProtection="1">
      <alignment vertical="center"/>
      <protection locked="0"/>
    </xf>
    <xf numFmtId="10" fontId="6" fillId="37" borderId="0" xfId="20961" applyNumberFormat="1" applyFont="1" applyFill="1"/>
    <xf numFmtId="10" fontId="6" fillId="37" borderId="89" xfId="20961" applyNumberFormat="1" applyFont="1" applyFill="1" applyBorder="1"/>
    <xf numFmtId="10" fontId="6" fillId="2" borderId="109" xfId="20961" applyNumberFormat="1" applyFont="1" applyFill="1" applyBorder="1" applyAlignment="1" applyProtection="1">
      <alignment vertical="center"/>
      <protection locked="0"/>
    </xf>
    <xf numFmtId="10" fontId="4" fillId="0" borderId="153" xfId="20961" applyNumberFormat="1" applyFont="1" applyBorder="1" applyAlignment="1" applyProtection="1">
      <alignment horizontal="center" vertical="center" wrapText="1"/>
      <protection locked="0"/>
    </xf>
    <xf numFmtId="10" fontId="4" fillId="0" borderId="143" xfId="20961" applyNumberFormat="1" applyFont="1" applyBorder="1" applyAlignment="1" applyProtection="1">
      <alignment horizontal="center" vertical="center" wrapText="1"/>
      <protection locked="0"/>
    </xf>
    <xf numFmtId="193" fontId="6" fillId="2" borderId="95" xfId="0" applyNumberFormat="1" applyFont="1" applyFill="1" applyBorder="1" applyAlignment="1" applyProtection="1">
      <alignment vertical="center"/>
      <protection locked="0"/>
    </xf>
    <xf numFmtId="0" fontId="6" fillId="0" borderId="95" xfId="0" applyFont="1" applyBorder="1" applyAlignment="1">
      <alignment horizontal="left" vertical="center" wrapText="1"/>
    </xf>
    <xf numFmtId="193" fontId="6" fillId="2" borderId="109" xfId="0" applyNumberFormat="1" applyFont="1" applyFill="1" applyBorder="1" applyAlignment="1" applyProtection="1">
      <alignment vertical="center"/>
      <protection locked="0"/>
    </xf>
    <xf numFmtId="193" fontId="133" fillId="2" borderId="95" xfId="0" applyNumberFormat="1" applyFont="1" applyFill="1" applyBorder="1" applyAlignment="1" applyProtection="1">
      <alignment vertical="center"/>
      <protection locked="0"/>
    </xf>
    <xf numFmtId="193" fontId="133" fillId="2" borderId="109" xfId="0" applyNumberFormat="1" applyFont="1" applyFill="1" applyBorder="1" applyAlignment="1" applyProtection="1">
      <alignment vertical="center"/>
      <protection locked="0"/>
    </xf>
    <xf numFmtId="0" fontId="6" fillId="2" borderId="102" xfId="0" applyFont="1" applyFill="1" applyBorder="1" applyAlignment="1">
      <alignment horizontal="right" vertical="center"/>
    </xf>
    <xf numFmtId="0" fontId="6" fillId="2" borderId="91" xfId="0" applyFont="1" applyFill="1" applyBorder="1" applyAlignment="1">
      <alignment vertical="center"/>
    </xf>
    <xf numFmtId="193" fontId="133" fillId="2" borderId="91" xfId="0" applyNumberFormat="1" applyFont="1" applyFill="1" applyBorder="1" applyAlignment="1" applyProtection="1">
      <alignment vertical="center"/>
      <protection locked="0"/>
    </xf>
    <xf numFmtId="193" fontId="133" fillId="2" borderId="103" xfId="0" applyNumberFormat="1" applyFont="1" applyFill="1" applyBorder="1" applyAlignment="1" applyProtection="1">
      <alignment vertical="center"/>
      <protection locked="0"/>
    </xf>
    <xf numFmtId="0" fontId="6" fillId="2" borderId="20" xfId="0" applyFont="1" applyFill="1" applyBorder="1" applyAlignment="1">
      <alignment horizontal="right" vertical="center"/>
    </xf>
    <xf numFmtId="193" fontId="6" fillId="2" borderId="21" xfId="0" applyNumberFormat="1" applyFont="1" applyFill="1" applyBorder="1" applyAlignment="1" applyProtection="1">
      <alignment vertical="center"/>
      <protection locked="0"/>
    </xf>
    <xf numFmtId="193" fontId="133" fillId="2" borderId="21" xfId="0" applyNumberFormat="1" applyFont="1" applyFill="1" applyBorder="1" applyAlignment="1" applyProtection="1">
      <alignment vertical="center"/>
      <protection locked="0"/>
    </xf>
    <xf numFmtId="10" fontId="4" fillId="0" borderId="151" xfId="20961" applyNumberFormat="1" applyFont="1" applyBorder="1" applyAlignment="1" applyProtection="1">
      <alignment horizontal="center" vertical="center" wrapText="1"/>
      <protection locked="0"/>
    </xf>
    <xf numFmtId="10" fontId="133" fillId="2" borderId="22" xfId="20961" applyNumberFormat="1" applyFont="1" applyFill="1" applyBorder="1" applyAlignment="1" applyProtection="1">
      <alignment vertical="center"/>
      <protection locked="0"/>
    </xf>
    <xf numFmtId="0" fontId="6" fillId="0" borderId="0" xfId="0" applyFont="1" applyAlignment="1">
      <alignment horizontal="right"/>
    </xf>
    <xf numFmtId="0" fontId="4" fillId="0" borderId="0" xfId="0" applyFont="1" applyAlignment="1">
      <alignment horizontal="center"/>
    </xf>
    <xf numFmtId="43" fontId="4" fillId="0" borderId="0" xfId="7" applyFont="1"/>
    <xf numFmtId="0" fontId="4" fillId="0" borderId="135" xfId="0" applyFont="1" applyBorder="1" applyAlignment="1">
      <alignment horizontal="center"/>
    </xf>
    <xf numFmtId="164" fontId="4" fillId="0" borderId="0" xfId="0" applyNumberFormat="1" applyFont="1"/>
    <xf numFmtId="0" fontId="6" fillId="0" borderId="135" xfId="0" applyFont="1" applyBorder="1" applyAlignment="1">
      <alignment horizontal="center" vertical="center" wrapText="1"/>
    </xf>
    <xf numFmtId="0" fontId="13" fillId="0" borderId="16" xfId="0" applyFont="1" applyBorder="1" applyAlignment="1">
      <alignment horizontal="center"/>
    </xf>
    <xf numFmtId="0" fontId="6" fillId="0" borderId="109" xfId="0" applyFont="1" applyBorder="1" applyAlignment="1">
      <alignment horizontal="center" vertical="center" wrapText="1"/>
    </xf>
    <xf numFmtId="164" fontId="6" fillId="36" borderId="109" xfId="7" applyNumberFormat="1" applyFont="1" applyFill="1" applyBorder="1" applyAlignment="1">
      <alignment horizontal="right"/>
    </xf>
    <xf numFmtId="193" fontId="6" fillId="0" borderId="0" xfId="0" applyNumberFormat="1" applyFont="1" applyAlignment="1">
      <alignment horizontal="right"/>
    </xf>
    <xf numFmtId="0" fontId="5" fillId="0" borderId="135" xfId="0" applyFont="1" applyBorder="1" applyAlignment="1">
      <alignment vertical="center"/>
    </xf>
    <xf numFmtId="0" fontId="6" fillId="0" borderId="135" xfId="0" applyFont="1" applyBorder="1" applyAlignment="1" applyProtection="1">
      <alignment horizontal="left" vertical="center" indent="1"/>
      <protection locked="0"/>
    </xf>
    <xf numFmtId="0" fontId="134" fillId="0" borderId="135" xfId="0" applyFont="1" applyBorder="1" applyAlignment="1" applyProtection="1">
      <alignment horizontal="left" vertical="center" indent="3"/>
      <protection locked="0"/>
    </xf>
    <xf numFmtId="0" fontId="5" fillId="0" borderId="135" xfId="0" applyFont="1" applyBorder="1"/>
    <xf numFmtId="0" fontId="134" fillId="0" borderId="1" xfId="0" applyFont="1" applyBorder="1" applyAlignment="1">
      <alignment horizontal="center"/>
    </xf>
    <xf numFmtId="0" fontId="6" fillId="0" borderId="15" xfId="0" applyFont="1" applyBorder="1" applyAlignment="1">
      <alignment horizontal="left" vertical="center" wrapText="1" indent="1"/>
    </xf>
    <xf numFmtId="0" fontId="4" fillId="0" borderId="111" xfId="0" applyFont="1" applyBorder="1" applyAlignment="1">
      <alignment horizontal="center" vertical="center" wrapText="1"/>
    </xf>
    <xf numFmtId="3" fontId="4" fillId="36" borderId="95" xfId="0" applyNumberFormat="1" applyFont="1" applyFill="1" applyBorder="1" applyAlignment="1">
      <alignment vertical="center" wrapText="1"/>
    </xf>
    <xf numFmtId="3" fontId="4" fillId="36" borderId="96" xfId="0" applyNumberFormat="1" applyFont="1" applyFill="1" applyBorder="1" applyAlignment="1">
      <alignment vertical="center" wrapText="1"/>
    </xf>
    <xf numFmtId="3" fontId="4" fillId="36" borderId="19" xfId="0" applyNumberFormat="1" applyFont="1" applyFill="1" applyBorder="1" applyAlignment="1">
      <alignment vertical="center" wrapText="1"/>
    </xf>
    <xf numFmtId="3" fontId="4" fillId="0" borderId="95" xfId="0" applyNumberFormat="1" applyFont="1" applyBorder="1" applyAlignment="1">
      <alignment vertical="center" wrapText="1"/>
    </xf>
    <xf numFmtId="3" fontId="4" fillId="0" borderId="96" xfId="0" applyNumberFormat="1" applyFont="1" applyBorder="1" applyAlignment="1">
      <alignment vertical="center" wrapText="1"/>
    </xf>
    <xf numFmtId="3" fontId="4" fillId="0" borderId="19" xfId="0" applyNumberFormat="1" applyFont="1" applyBorder="1" applyAlignment="1">
      <alignment vertical="center" wrapText="1"/>
    </xf>
    <xf numFmtId="3" fontId="4" fillId="36" borderId="21" xfId="0" applyNumberFormat="1" applyFont="1" applyFill="1" applyBorder="1" applyAlignment="1">
      <alignment vertical="center" wrapText="1"/>
    </xf>
    <xf numFmtId="3" fontId="4" fillId="36" borderId="23" xfId="0" applyNumberFormat="1" applyFont="1" applyFill="1" applyBorder="1" applyAlignment="1">
      <alignment vertical="center" wrapText="1"/>
    </xf>
    <xf numFmtId="3" fontId="4" fillId="36" borderId="34" xfId="0" applyNumberFormat="1" applyFont="1" applyFill="1" applyBorder="1" applyAlignment="1">
      <alignment vertical="center" wrapText="1"/>
    </xf>
    <xf numFmtId="0" fontId="6" fillId="0" borderId="0" xfId="0" applyFont="1" applyAlignment="1">
      <alignment horizontal="left" wrapText="1"/>
    </xf>
    <xf numFmtId="0" fontId="13" fillId="0" borderId="0" xfId="0" applyFont="1" applyAlignment="1">
      <alignment horizontal="center" wrapText="1"/>
    </xf>
    <xf numFmtId="0" fontId="6" fillId="0" borderId="0" xfId="0" applyFont="1" applyAlignment="1">
      <alignment horizontal="right" wrapText="1"/>
    </xf>
    <xf numFmtId="0" fontId="6" fillId="0" borderId="14" xfId="0" applyFont="1" applyBorder="1"/>
    <xf numFmtId="0" fontId="13" fillId="0" borderId="24" xfId="0" applyFont="1" applyBorder="1" applyAlignment="1">
      <alignment horizontal="center" wrapText="1"/>
    </xf>
    <xf numFmtId="0" fontId="6" fillId="0" borderId="17" xfId="0" applyFont="1" applyBorder="1" applyAlignment="1">
      <alignment vertical="center"/>
    </xf>
    <xf numFmtId="0" fontId="6" fillId="0" borderId="8" xfId="0" applyFont="1" applyBorder="1" applyAlignment="1">
      <alignment wrapText="1"/>
    </xf>
    <xf numFmtId="0" fontId="13" fillId="0" borderId="8" xfId="0" applyFont="1" applyBorder="1" applyAlignment="1">
      <alignment horizontal="center" vertical="center" wrapText="1"/>
    </xf>
    <xf numFmtId="0" fontId="13" fillId="0" borderId="109" xfId="0" applyFont="1" applyBorder="1" applyAlignment="1">
      <alignment horizontal="center" vertical="center" wrapText="1"/>
    </xf>
    <xf numFmtId="0" fontId="6" fillId="0" borderId="109" xfId="0" applyFont="1" applyBorder="1"/>
    <xf numFmtId="0" fontId="6" fillId="0" borderId="109" xfId="0" applyFont="1" applyBorder="1" applyAlignment="1">
      <alignment wrapText="1"/>
    </xf>
    <xf numFmtId="0" fontId="6" fillId="0" borderId="19" xfId="0" applyFont="1" applyBorder="1" applyAlignment="1">
      <alignment wrapText="1"/>
    </xf>
    <xf numFmtId="0" fontId="6" fillId="0" borderId="20" xfId="0" applyFont="1" applyBorder="1"/>
    <xf numFmtId="0" fontId="6" fillId="0" borderId="23" xfId="0" applyFont="1" applyBorder="1" applyAlignment="1">
      <alignment wrapText="1"/>
    </xf>
    <xf numFmtId="10" fontId="4" fillId="0" borderId="95" xfId="20961" applyNumberFormat="1" applyFont="1" applyFill="1" applyBorder="1" applyAlignment="1">
      <alignment horizontal="center" vertical="center" wrapText="1"/>
    </xf>
    <xf numFmtId="10" fontId="5" fillId="36" borderId="95" xfId="20961" applyNumberFormat="1" applyFont="1" applyFill="1" applyBorder="1" applyAlignment="1">
      <alignment horizontal="center" vertical="center" wrapText="1"/>
    </xf>
    <xf numFmtId="164" fontId="4" fillId="0" borderId="3" xfId="7" applyNumberFormat="1" applyFont="1" applyBorder="1"/>
    <xf numFmtId="164" fontId="4" fillId="0" borderId="18" xfId="7" applyNumberFormat="1" applyFont="1" applyBorder="1"/>
    <xf numFmtId="164" fontId="21" fillId="37" borderId="0" xfId="7" applyNumberFormat="1" applyFont="1" applyFill="1"/>
    <xf numFmtId="164" fontId="4" fillId="0" borderId="50" xfId="7" applyNumberFormat="1" applyFont="1" applyBorder="1" applyAlignment="1">
      <alignment vertical="center"/>
    </xf>
    <xf numFmtId="164" fontId="4" fillId="0" borderId="61" xfId="7" applyNumberFormat="1" applyFont="1" applyBorder="1" applyAlignment="1">
      <alignment vertical="center"/>
    </xf>
    <xf numFmtId="164" fontId="4" fillId="3" borderId="19" xfId="7" applyNumberFormat="1" applyFont="1" applyFill="1" applyBorder="1" applyAlignment="1">
      <alignment vertical="center"/>
    </xf>
    <xf numFmtId="164" fontId="113" fillId="0" borderId="135" xfId="7" applyNumberFormat="1" applyFont="1" applyBorder="1"/>
    <xf numFmtId="14" fontId="110" fillId="0" borderId="0" xfId="0" applyNumberFormat="1" applyFont="1" applyAlignment="1">
      <alignment horizontal="left"/>
    </xf>
    <xf numFmtId="10" fontId="133" fillId="2" borderId="21" xfId="20961" applyNumberFormat="1" applyFont="1" applyFill="1" applyBorder="1" applyAlignment="1" applyProtection="1">
      <alignment vertical="center"/>
      <protection locked="0"/>
    </xf>
    <xf numFmtId="164" fontId="110" fillId="0" borderId="0" xfId="0" applyNumberFormat="1" applyFont="1"/>
    <xf numFmtId="164" fontId="109" fillId="36" borderId="143" xfId="7" applyNumberFormat="1" applyFont="1" applyFill="1" applyBorder="1"/>
    <xf numFmtId="164" fontId="109" fillId="0" borderId="0" xfId="0" applyNumberFormat="1" applyFont="1"/>
    <xf numFmtId="164" fontId="109" fillId="83" borderId="143" xfId="7" applyNumberFormat="1" applyFont="1" applyFill="1" applyBorder="1"/>
    <xf numFmtId="164" fontId="109" fillId="0" borderId="143" xfId="7" applyNumberFormat="1" applyFont="1" applyBorder="1" applyAlignment="1">
      <alignment vertical="center"/>
    </xf>
    <xf numFmtId="164" fontId="109" fillId="0" borderId="152" xfId="7" applyNumberFormat="1" applyFont="1" applyBorder="1" applyAlignment="1">
      <alignment vertical="center"/>
    </xf>
    <xf numFmtId="164" fontId="109" fillId="0" borderId="153" xfId="7" applyNumberFormat="1" applyFont="1" applyBorder="1" applyAlignment="1">
      <alignment horizontal="left" vertical="center"/>
    </xf>
    <xf numFmtId="164" fontId="109" fillId="81" borderId="153" xfId="7" applyNumberFormat="1" applyFont="1" applyFill="1" applyBorder="1" applyAlignment="1">
      <alignment vertical="center"/>
    </xf>
    <xf numFmtId="164" fontId="109" fillId="81" borderId="143" xfId="7" applyNumberFormat="1" applyFont="1" applyFill="1" applyBorder="1" applyAlignment="1">
      <alignment vertical="center"/>
    </xf>
    <xf numFmtId="164" fontId="109" fillId="81" borderId="152" xfId="7" applyNumberFormat="1" applyFont="1" applyFill="1" applyBorder="1" applyAlignment="1">
      <alignment vertical="center"/>
    </xf>
    <xf numFmtId="164" fontId="109" fillId="0" borderId="153" xfId="7" applyNumberFormat="1" applyFont="1" applyBorder="1" applyAlignment="1">
      <alignment horizontal="left" vertical="center" wrapText="1"/>
    </xf>
    <xf numFmtId="164" fontId="109" fillId="0" borderId="151" xfId="7" applyNumberFormat="1" applyFont="1" applyBorder="1" applyAlignment="1">
      <alignment horizontal="left" vertical="center" wrapText="1"/>
    </xf>
    <xf numFmtId="164" fontId="109" fillId="0" borderId="150" xfId="7" applyNumberFormat="1" applyFont="1" applyBorder="1" applyAlignment="1">
      <alignment vertical="center"/>
    </xf>
    <xf numFmtId="164" fontId="109" fillId="0" borderId="149" xfId="7" applyNumberFormat="1" applyFont="1" applyBorder="1" applyAlignment="1">
      <alignment vertical="center"/>
    </xf>
    <xf numFmtId="164" fontId="109" fillId="0" borderId="0" xfId="0" applyNumberFormat="1" applyFont="1" applyAlignment="1">
      <alignment horizontal="left"/>
    </xf>
    <xf numFmtId="164" fontId="118" fillId="0" borderId="0" xfId="0" applyNumberFormat="1" applyFont="1"/>
    <xf numFmtId="9" fontId="114" fillId="0" borderId="143" xfId="20961" applyFont="1" applyBorder="1"/>
    <xf numFmtId="9" fontId="114" fillId="0" borderId="144" xfId="20961" applyFont="1" applyBorder="1"/>
    <xf numFmtId="164" fontId="129" fillId="0" borderId="0" xfId="0" applyNumberFormat="1" applyFont="1"/>
    <xf numFmtId="164" fontId="8" fillId="0" borderId="143" xfId="7" applyNumberFormat="1" applyFont="1" applyBorder="1" applyAlignment="1">
      <alignment horizontal="right"/>
    </xf>
    <xf numFmtId="0" fontId="8" fillId="0" borderId="143" xfId="0" applyFont="1" applyBorder="1" applyAlignment="1">
      <alignment horizontal="center" vertical="center" wrapText="1"/>
    </xf>
    <xf numFmtId="164" fontId="8" fillId="0" borderId="143" xfId="7" applyNumberFormat="1" applyFont="1" applyFill="1" applyBorder="1" applyAlignment="1">
      <alignment horizontal="right"/>
    </xf>
    <xf numFmtId="43" fontId="0" fillId="0" borderId="0" xfId="7" applyFont="1"/>
    <xf numFmtId="164" fontId="17" fillId="0" borderId="158" xfId="7" applyNumberFormat="1" applyFont="1" applyBorder="1" applyAlignment="1">
      <alignment horizontal="center" vertical="center"/>
    </xf>
    <xf numFmtId="164" fontId="17" fillId="0" borderId="12" xfId="7" applyNumberFormat="1" applyFont="1" applyBorder="1" applyAlignment="1">
      <alignment horizontal="right" vertical="center"/>
    </xf>
    <xf numFmtId="164" fontId="17" fillId="0" borderId="143" xfId="7" applyNumberFormat="1" applyFont="1" applyBorder="1" applyAlignment="1">
      <alignment horizontal="center"/>
    </xf>
    <xf numFmtId="164" fontId="17" fillId="0" borderId="143" xfId="7" applyNumberFormat="1" applyFont="1" applyBorder="1" applyAlignment="1">
      <alignment horizontal="center" vertical="center"/>
    </xf>
    <xf numFmtId="164" fontId="17" fillId="0" borderId="150" xfId="7" applyNumberFormat="1" applyFont="1" applyBorder="1" applyAlignment="1">
      <alignment horizontal="center" vertical="center"/>
    </xf>
    <xf numFmtId="164" fontId="4" fillId="36" borderId="150" xfId="7" applyNumberFormat="1" applyFont="1" applyFill="1" applyBorder="1"/>
    <xf numFmtId="164" fontId="4" fillId="0" borderId="17" xfId="7" applyNumberFormat="1" applyFont="1" applyBorder="1"/>
    <xf numFmtId="164" fontId="5" fillId="0" borderId="143" xfId="7" applyNumberFormat="1" applyFont="1" applyFill="1" applyBorder="1" applyAlignment="1">
      <alignment vertical="center"/>
    </xf>
    <xf numFmtId="164" fontId="5" fillId="0" borderId="152" xfId="7" applyNumberFormat="1" applyFont="1" applyFill="1" applyBorder="1" applyAlignment="1">
      <alignment vertical="center"/>
    </xf>
    <xf numFmtId="164" fontId="5" fillId="0" borderId="150" xfId="7" applyNumberFormat="1" applyFont="1" applyFill="1" applyBorder="1" applyAlignment="1">
      <alignment vertical="center"/>
    </xf>
    <xf numFmtId="164" fontId="5" fillId="0" borderId="149" xfId="7" applyNumberFormat="1" applyFont="1" applyFill="1" applyBorder="1" applyAlignment="1">
      <alignment vertical="center"/>
    </xf>
    <xf numFmtId="164" fontId="4" fillId="0" borderId="24" xfId="7" applyNumberFormat="1" applyFont="1" applyFill="1" applyBorder="1" applyAlignment="1">
      <alignment vertical="center"/>
    </xf>
    <xf numFmtId="164" fontId="4" fillId="0" borderId="16" xfId="7" applyNumberFormat="1" applyFont="1" applyFill="1" applyBorder="1" applyAlignment="1">
      <alignment vertical="center"/>
    </xf>
    <xf numFmtId="164" fontId="4" fillId="0" borderId="142" xfId="7" applyNumberFormat="1" applyFont="1" applyFill="1" applyBorder="1" applyAlignment="1">
      <alignment vertical="center"/>
    </xf>
    <xf numFmtId="164" fontId="4" fillId="0" borderId="103" xfId="7" applyNumberFormat="1" applyFont="1" applyFill="1" applyBorder="1" applyAlignment="1">
      <alignment vertical="center"/>
    </xf>
    <xf numFmtId="10" fontId="4" fillId="0" borderId="90" xfId="20961" applyNumberFormat="1" applyFont="1" applyFill="1" applyBorder="1" applyAlignment="1">
      <alignment vertical="center"/>
    </xf>
    <xf numFmtId="10" fontId="4" fillId="0" borderId="105" xfId="20961" applyNumberFormat="1" applyFont="1" applyFill="1" applyBorder="1" applyAlignment="1">
      <alignment vertical="center"/>
    </xf>
    <xf numFmtId="0" fontId="4" fillId="0" borderId="143" xfId="0" applyFont="1" applyBorder="1" applyAlignment="1">
      <alignment horizontal="center" vertical="center" wrapText="1"/>
    </xf>
    <xf numFmtId="0" fontId="4" fillId="0" borderId="152" xfId="0" applyFont="1" applyBorder="1" applyAlignment="1">
      <alignment horizontal="center" vertical="center" wrapText="1"/>
    </xf>
    <xf numFmtId="0" fontId="4" fillId="3" borderId="148" xfId="0" applyFont="1" applyFill="1" applyBorder="1" applyAlignment="1">
      <alignment vertical="center"/>
    </xf>
    <xf numFmtId="164" fontId="4" fillId="3" borderId="148" xfId="7" applyNumberFormat="1" applyFont="1" applyFill="1" applyBorder="1" applyAlignment="1">
      <alignment vertical="center"/>
    </xf>
    <xf numFmtId="164" fontId="4" fillId="0" borderId="143" xfId="7" applyNumberFormat="1" applyFont="1" applyBorder="1" applyAlignment="1">
      <alignment vertical="center"/>
    </xf>
    <xf numFmtId="164" fontId="4" fillId="0" borderId="146" xfId="7" applyNumberFormat="1" applyFont="1" applyBorder="1" applyAlignment="1">
      <alignment vertical="center"/>
    </xf>
    <xf numFmtId="164" fontId="4" fillId="0" borderId="152" xfId="7" applyNumberFormat="1" applyFont="1" applyBorder="1" applyAlignment="1">
      <alignment vertical="center"/>
    </xf>
    <xf numFmtId="164" fontId="4" fillId="3" borderId="0" xfId="7" applyNumberFormat="1" applyFont="1" applyFill="1" applyAlignment="1">
      <alignment vertical="center"/>
    </xf>
    <xf numFmtId="164" fontId="21" fillId="37" borderId="52" xfId="7" applyNumberFormat="1" applyFont="1" applyFill="1" applyBorder="1"/>
    <xf numFmtId="164" fontId="21" fillId="37" borderId="23" xfId="7" applyNumberFormat="1" applyFont="1" applyFill="1" applyBorder="1"/>
    <xf numFmtId="164" fontId="21" fillId="37" borderId="106" xfId="7" applyNumberFormat="1" applyFont="1" applyFill="1" applyBorder="1"/>
    <xf numFmtId="164" fontId="21" fillId="37" borderId="112" xfId="7" applyNumberFormat="1" applyFont="1" applyFill="1" applyBorder="1"/>
    <xf numFmtId="164" fontId="4" fillId="0" borderId="143" xfId="7" applyNumberFormat="1" applyFont="1" applyBorder="1"/>
    <xf numFmtId="164" fontId="4" fillId="0" borderId="152" xfId="7" applyNumberFormat="1" applyFont="1" applyBorder="1"/>
    <xf numFmtId="164" fontId="135" fillId="0" borderId="143" xfId="7" applyNumberFormat="1" applyFont="1" applyBorder="1"/>
    <xf numFmtId="9" fontId="135" fillId="0" borderId="143" xfId="20961" applyFont="1" applyBorder="1"/>
    <xf numFmtId="0" fontId="109" fillId="0" borderId="152" xfId="0" applyFont="1" applyBorder="1" applyAlignment="1">
      <alignment horizontal="center" vertical="center" wrapText="1"/>
    </xf>
    <xf numFmtId="164" fontId="110" fillId="0" borderId="135" xfId="7" applyNumberFormat="1" applyFont="1" applyBorder="1"/>
    <xf numFmtId="43" fontId="5" fillId="0" borderId="135" xfId="7" applyFont="1" applyFill="1" applyBorder="1" applyAlignment="1">
      <alignment vertical="center" wrapText="1"/>
    </xf>
    <xf numFmtId="43" fontId="5" fillId="0" borderId="135" xfId="7" applyFont="1" applyBorder="1" applyAlignment="1">
      <alignment vertical="center"/>
    </xf>
    <xf numFmtId="38" fontId="0" fillId="36" borderId="22" xfId="7" applyNumberFormat="1" applyFont="1" applyFill="1" applyBorder="1" applyAlignment="1">
      <alignment vertical="center" wrapText="1"/>
    </xf>
    <xf numFmtId="38" fontId="0" fillId="36" borderId="16" xfId="7" applyNumberFormat="1" applyFont="1" applyFill="1" applyBorder="1" applyAlignment="1">
      <alignment horizontal="right" vertical="center"/>
    </xf>
    <xf numFmtId="38" fontId="0" fillId="0" borderId="18" xfId="7" applyNumberFormat="1" applyFont="1" applyBorder="1" applyAlignment="1">
      <alignment horizontal="right"/>
    </xf>
    <xf numFmtId="43" fontId="0" fillId="0" borderId="18" xfId="7" applyFont="1" applyBorder="1" applyAlignment="1">
      <alignment horizontal="right"/>
    </xf>
    <xf numFmtId="38" fontId="0" fillId="36" borderId="18" xfId="7" applyNumberFormat="1" applyFont="1" applyFill="1" applyBorder="1" applyAlignment="1">
      <alignment horizontal="right" vertical="center" wrapText="1"/>
    </xf>
    <xf numFmtId="193" fontId="6" fillId="36" borderId="18" xfId="2" applyNumberFormat="1" applyFont="1" applyFill="1" applyBorder="1" applyAlignment="1" applyProtection="1">
      <alignment horizontal="right" vertical="top"/>
    </xf>
    <xf numFmtId="193" fontId="6" fillId="3" borderId="18" xfId="2" applyNumberFormat="1" applyFont="1" applyFill="1" applyBorder="1" applyAlignment="1" applyProtection="1">
      <alignment horizontal="right" vertical="top"/>
      <protection locked="0"/>
    </xf>
    <xf numFmtId="43" fontId="6" fillId="3" borderId="18" xfId="7" applyFont="1" applyFill="1" applyBorder="1" applyAlignment="1" applyProtection="1">
      <alignment horizontal="right" vertical="top"/>
      <protection locked="0"/>
    </xf>
    <xf numFmtId="193" fontId="6" fillId="36" borderId="18" xfId="2" applyNumberFormat="1" applyFont="1" applyFill="1" applyBorder="1" applyAlignment="1" applyProtection="1">
      <alignment horizontal="right" vertical="top" wrapText="1"/>
    </xf>
    <xf numFmtId="193" fontId="6" fillId="3" borderId="18" xfId="2" applyNumberFormat="1" applyFont="1" applyFill="1" applyBorder="1" applyAlignment="1" applyProtection="1">
      <alignment horizontal="right" vertical="top" wrapText="1"/>
      <protection locked="0"/>
    </xf>
    <xf numFmtId="193" fontId="6" fillId="36" borderId="18" xfId="2" applyNumberFormat="1" applyFont="1" applyFill="1" applyBorder="1" applyAlignment="1" applyProtection="1">
      <alignment horizontal="right" vertical="top" wrapText="1"/>
      <protection locked="0"/>
    </xf>
    <xf numFmtId="43" fontId="6" fillId="36" borderId="18" xfId="7" applyFont="1" applyFill="1" applyBorder="1" applyAlignment="1" applyProtection="1">
      <alignment horizontal="right" vertical="top" wrapText="1"/>
    </xf>
    <xf numFmtId="193" fontId="6" fillId="36" borderId="22" xfId="2" applyNumberFormat="1" applyFont="1" applyFill="1" applyBorder="1" applyAlignment="1" applyProtection="1">
      <alignment horizontal="right" vertical="top" wrapText="1"/>
    </xf>
    <xf numFmtId="164" fontId="4" fillId="36" borderId="20" xfId="7" applyNumberFormat="1" applyFont="1" applyFill="1" applyBorder="1"/>
    <xf numFmtId="164" fontId="4" fillId="36" borderId="22" xfId="7" applyNumberFormat="1" applyFont="1" applyFill="1" applyBorder="1"/>
    <xf numFmtId="164" fontId="4" fillId="36" borderId="49" xfId="7" applyNumberFormat="1" applyFont="1" applyFill="1" applyBorder="1"/>
    <xf numFmtId="164" fontId="4" fillId="36" borderId="48" xfId="7" applyNumberFormat="1" applyFont="1" applyFill="1" applyBorder="1"/>
    <xf numFmtId="43" fontId="114" fillId="0" borderId="143" xfId="7" applyFont="1" applyBorder="1"/>
    <xf numFmtId="0" fontId="131" fillId="0" borderId="63" xfId="0" applyFont="1" applyBorder="1" applyAlignment="1">
      <alignment horizontal="left" vertical="center" wrapText="1"/>
    </xf>
    <xf numFmtId="0" fontId="131" fillId="0" borderId="62" xfId="0" applyFont="1" applyBorder="1" applyAlignment="1">
      <alignment horizontal="left" vertical="center" wrapText="1"/>
    </xf>
    <xf numFmtId="0" fontId="131" fillId="0" borderId="156" xfId="0" applyFont="1" applyBorder="1" applyAlignment="1">
      <alignment horizontal="center" vertical="center"/>
    </xf>
    <xf numFmtId="0" fontId="131" fillId="0" borderId="27" xfId="0" applyFont="1" applyBorder="1" applyAlignment="1">
      <alignment horizontal="center" vertical="center"/>
    </xf>
    <xf numFmtId="0" fontId="131" fillId="0" borderId="157" xfId="0" applyFont="1" applyBorder="1" applyAlignment="1">
      <alignment horizontal="center" vertical="center"/>
    </xf>
    <xf numFmtId="0" fontId="131" fillId="0" borderId="156" xfId="0" applyFont="1" applyBorder="1" applyAlignment="1">
      <alignment horizontal="center" wrapText="1"/>
    </xf>
    <xf numFmtId="0" fontId="131" fillId="0" borderId="27" xfId="0" applyFont="1" applyBorder="1" applyAlignment="1">
      <alignment horizontal="center" wrapText="1"/>
    </xf>
    <xf numFmtId="0" fontId="131" fillId="0" borderId="157" xfId="0" applyFont="1" applyBorder="1" applyAlignment="1">
      <alignment horizontal="center" wrapText="1"/>
    </xf>
    <xf numFmtId="164" fontId="0" fillId="0" borderId="96" xfId="7" applyNumberFormat="1" applyFont="1" applyBorder="1" applyAlignment="1">
      <alignment horizontal="center"/>
    </xf>
    <xf numFmtId="164" fontId="0" fillId="0" borderId="93" xfId="7" applyNumberFormat="1" applyFont="1" applyBorder="1" applyAlignment="1">
      <alignment horizontal="center"/>
    </xf>
    <xf numFmtId="164" fontId="0" fillId="0" borderId="94" xfId="7" applyNumberFormat="1" applyFont="1" applyBorder="1" applyAlignment="1">
      <alignment horizontal="center"/>
    </xf>
    <xf numFmtId="164" fontId="0" fillId="0" borderId="136" xfId="7" applyNumberFormat="1" applyFont="1" applyBorder="1" applyAlignment="1">
      <alignment horizontal="center"/>
    </xf>
    <xf numFmtId="164" fontId="0" fillId="0" borderId="137" xfId="7" applyNumberFormat="1" applyFont="1" applyBorder="1" applyAlignment="1">
      <alignment horizontal="center"/>
    </xf>
    <xf numFmtId="164" fontId="0" fillId="0" borderId="138" xfId="7" applyNumberFormat="1" applyFont="1" applyBorder="1" applyAlignment="1">
      <alignment horizontal="center"/>
    </xf>
    <xf numFmtId="0" fontId="0" fillId="0" borderId="135" xfId="0" applyBorder="1" applyAlignment="1">
      <alignment horizontal="center" vertical="center"/>
    </xf>
    <xf numFmtId="0" fontId="121" fillId="0" borderId="91" xfId="0" applyFont="1" applyBorder="1" applyAlignment="1">
      <alignment horizontal="center" vertical="center"/>
    </xf>
    <xf numFmtId="0" fontId="121" fillId="0" borderId="7"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0" fillId="0" borderId="96" xfId="0" applyBorder="1" applyAlignment="1">
      <alignment horizontal="center"/>
    </xf>
    <xf numFmtId="0" fontId="0" fillId="0" borderId="93" xfId="0" applyBorder="1" applyAlignment="1">
      <alignment horizontal="center"/>
    </xf>
    <xf numFmtId="0" fontId="0" fillId="0" borderId="94" xfId="0" applyBorder="1" applyAlignment="1">
      <alignment horizontal="center"/>
    </xf>
    <xf numFmtId="0" fontId="121" fillId="0" borderId="139" xfId="0" applyFont="1" applyBorder="1" applyAlignment="1">
      <alignment horizontal="center" vertical="center" wrapText="1"/>
    </xf>
    <xf numFmtId="0" fontId="121" fillId="0" borderId="7" xfId="0" applyFont="1" applyBorder="1" applyAlignment="1">
      <alignment horizontal="center" vertical="center" wrapText="1"/>
    </xf>
    <xf numFmtId="0" fontId="0" fillId="0" borderId="125" xfId="0" applyBorder="1" applyAlignment="1">
      <alignment horizontal="center" vertical="center"/>
    </xf>
    <xf numFmtId="0" fontId="0" fillId="0" borderId="11" xfId="0" applyBorder="1" applyAlignment="1">
      <alignment horizontal="center" vertical="center"/>
    </xf>
    <xf numFmtId="0" fontId="4" fillId="0" borderId="135" xfId="0" applyFont="1" applyBorder="1" applyAlignment="1">
      <alignment horizontal="center" vertical="center"/>
    </xf>
    <xf numFmtId="0" fontId="4" fillId="0" borderId="135" xfId="0" applyFont="1" applyBorder="1" applyAlignment="1">
      <alignment horizontal="center" vertical="center" wrapText="1"/>
    </xf>
    <xf numFmtId="0" fontId="9" fillId="0" borderId="15" xfId="0" applyFont="1" applyBorder="1" applyAlignment="1">
      <alignment horizontal="center"/>
    </xf>
    <xf numFmtId="0" fontId="13" fillId="0" borderId="15" xfId="0" applyFont="1" applyBorder="1" applyAlignment="1">
      <alignment horizontal="center"/>
    </xf>
    <xf numFmtId="0" fontId="13" fillId="0" borderId="16" xfId="0" applyFont="1" applyBorder="1" applyAlignment="1">
      <alignment horizontal="center"/>
    </xf>
    <xf numFmtId="0" fontId="6" fillId="0" borderId="3" xfId="0" applyFont="1" applyBorder="1" applyAlignment="1">
      <alignment wrapText="1"/>
    </xf>
    <xf numFmtId="0" fontId="4" fillId="0" borderId="18" xfId="0" applyFont="1" applyBorder="1"/>
    <xf numFmtId="0" fontId="13" fillId="0" borderId="8" xfId="0" applyFont="1" applyBorder="1" applyAlignment="1">
      <alignment horizontal="center" vertical="center" wrapText="1"/>
    </xf>
    <xf numFmtId="0" fontId="13" fillId="0" borderId="19"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96" xfId="0" applyFont="1" applyBorder="1" applyAlignment="1">
      <alignment horizontal="center"/>
    </xf>
    <xf numFmtId="0" fontId="4" fillId="0" borderId="19" xfId="0" applyFont="1" applyBorder="1" applyAlignment="1">
      <alignment horizontal="center"/>
    </xf>
    <xf numFmtId="0" fontId="5" fillId="36" borderId="113" xfId="0" applyFont="1" applyFill="1" applyBorder="1" applyAlignment="1">
      <alignment horizontal="center" vertical="center" wrapText="1"/>
    </xf>
    <xf numFmtId="0" fontId="5" fillId="36" borderId="26" xfId="0" applyFont="1" applyFill="1" applyBorder="1" applyAlignment="1">
      <alignment horizontal="center" vertical="center" wrapText="1"/>
    </xf>
    <xf numFmtId="0" fontId="5" fillId="36" borderId="110" xfId="0" applyFont="1" applyFill="1" applyBorder="1" applyAlignment="1">
      <alignment horizontal="center" vertical="center" wrapText="1"/>
    </xf>
    <xf numFmtId="0" fontId="5" fillId="36" borderId="94" xfId="0" applyFont="1" applyFill="1" applyBorder="1" applyAlignment="1">
      <alignment horizontal="center" vertical="center" wrapText="1"/>
    </xf>
    <xf numFmtId="0" fontId="96" fillId="3" borderId="64" xfId="13" applyFont="1" applyFill="1" applyBorder="1" applyAlignment="1" applyProtection="1">
      <alignment horizontal="center" vertical="center" wrapText="1"/>
      <protection locked="0"/>
    </xf>
    <xf numFmtId="0" fontId="96" fillId="3" borderId="6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3" fillId="3" borderId="14" xfId="1" applyNumberFormat="1" applyFont="1" applyFill="1" applyBorder="1" applyAlignment="1" applyProtection="1">
      <alignment horizontal="center"/>
      <protection locked="0"/>
    </xf>
    <xf numFmtId="164" fontId="13" fillId="3" borderId="15" xfId="1" applyNumberFormat="1" applyFont="1" applyFill="1" applyBorder="1" applyAlignment="1" applyProtection="1">
      <alignment horizontal="center"/>
      <protection locked="0"/>
    </xf>
    <xf numFmtId="164" fontId="13" fillId="3" borderId="16" xfId="1" applyNumberFormat="1" applyFont="1" applyFill="1" applyBorder="1" applyAlignment="1" applyProtection="1">
      <alignment horizontal="center"/>
      <protection locked="0"/>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164" fontId="13" fillId="0" borderId="87" xfId="1" applyNumberFormat="1" applyFont="1" applyFill="1" applyBorder="1" applyAlignment="1" applyProtection="1">
      <alignment horizontal="center" vertical="center" wrapText="1"/>
      <protection locked="0"/>
    </xf>
    <xf numFmtId="164" fontId="13" fillId="0" borderId="88" xfId="1" applyNumberFormat="1" applyFont="1" applyFill="1" applyBorder="1" applyAlignment="1" applyProtection="1">
      <alignment horizontal="center" vertical="center" wrapText="1"/>
      <protection locked="0"/>
    </xf>
    <xf numFmtId="0" fontId="4" fillId="0" borderId="6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164" fontId="4" fillId="0" borderId="56" xfId="7" applyNumberFormat="1" applyFont="1" applyBorder="1" applyAlignment="1">
      <alignment horizontal="center" vertical="center" wrapText="1"/>
    </xf>
    <xf numFmtId="164" fontId="4" fillId="0" borderId="52" xfId="7" applyNumberFormat="1" applyFont="1" applyBorder="1" applyAlignment="1">
      <alignment horizontal="center" vertical="center" wrapText="1"/>
    </xf>
    <xf numFmtId="164" fontId="4" fillId="0" borderId="101" xfId="7" applyNumberFormat="1" applyFont="1" applyBorder="1" applyAlignment="1">
      <alignment horizontal="center" vertical="center" wrapText="1"/>
    </xf>
    <xf numFmtId="0" fontId="12" fillId="0" borderId="51" xfId="0" applyFont="1" applyBorder="1" applyAlignment="1">
      <alignment horizontal="left" vertical="center"/>
    </xf>
    <xf numFmtId="0" fontId="12" fillId="0" borderId="52" xfId="0" applyFont="1" applyBorder="1" applyAlignment="1">
      <alignment horizontal="left" vertical="center"/>
    </xf>
    <xf numFmtId="0" fontId="4" fillId="0" borderId="52"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vertical="center" wrapText="1"/>
    </xf>
    <xf numFmtId="0" fontId="112" fillId="0" borderId="116" xfId="0" applyFont="1" applyBorder="1" applyAlignment="1">
      <alignment horizontal="left" vertical="center" wrapText="1"/>
    </xf>
    <xf numFmtId="0" fontId="112" fillId="0" borderId="117" xfId="0" applyFont="1" applyBorder="1" applyAlignment="1">
      <alignment horizontal="left" vertical="center" wrapText="1"/>
    </xf>
    <xf numFmtId="0" fontId="112" fillId="0" borderId="119" xfId="0" applyFont="1" applyBorder="1" applyAlignment="1">
      <alignment horizontal="left" vertical="center" wrapText="1"/>
    </xf>
    <xf numFmtId="0" fontId="112" fillId="0" borderId="120" xfId="0" applyFont="1" applyBorder="1" applyAlignment="1">
      <alignment horizontal="left" vertical="center" wrapText="1"/>
    </xf>
    <xf numFmtId="0" fontId="112" fillId="0" borderId="122" xfId="0" applyFont="1" applyBorder="1" applyAlignment="1">
      <alignment horizontal="left" vertical="center" wrapText="1"/>
    </xf>
    <xf numFmtId="0" fontId="112" fillId="0" borderId="123" xfId="0" applyFont="1" applyBorder="1" applyAlignment="1">
      <alignment horizontal="left" vertical="center" wrapText="1"/>
    </xf>
    <xf numFmtId="0" fontId="113" fillId="0" borderId="142" xfId="0" applyFont="1" applyBorder="1" applyAlignment="1">
      <alignment horizontal="center" vertical="center" wrapText="1"/>
    </xf>
    <xf numFmtId="0" fontId="113" fillId="0" borderId="141" xfId="0" applyFont="1" applyBorder="1" applyAlignment="1">
      <alignment horizontal="center" vertical="center" wrapText="1"/>
    </xf>
    <xf numFmtId="0" fontId="113" fillId="0" borderId="118" xfId="0" applyFont="1" applyBorder="1" applyAlignment="1">
      <alignment horizontal="center" vertical="center" wrapText="1"/>
    </xf>
    <xf numFmtId="0" fontId="113" fillId="0" borderId="50" xfId="0" applyFont="1" applyBorder="1" applyAlignment="1">
      <alignment horizontal="center" vertical="center" wrapText="1"/>
    </xf>
    <xf numFmtId="0" fontId="113" fillId="0" borderId="121" xfId="0" applyFont="1" applyBorder="1" applyAlignment="1">
      <alignment horizontal="center" vertical="center" wrapText="1"/>
    </xf>
    <xf numFmtId="0" fontId="113" fillId="0" borderId="11" xfId="0" applyFont="1" applyBorder="1" applyAlignment="1">
      <alignment horizontal="center" vertical="center" wrapText="1"/>
    </xf>
    <xf numFmtId="0" fontId="109" fillId="0" borderId="144"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43" xfId="0" applyFont="1" applyBorder="1" applyAlignment="1">
      <alignment horizontal="center" vertical="center" wrapText="1"/>
    </xf>
    <xf numFmtId="0" fontId="109" fillId="0" borderId="146" xfId="0" applyFont="1" applyBorder="1" applyAlignment="1">
      <alignment horizontal="center" vertical="center" wrapText="1"/>
    </xf>
    <xf numFmtId="0" fontId="109" fillId="0" borderId="145" xfId="0" applyFont="1" applyBorder="1" applyAlignment="1">
      <alignment horizontal="center" vertical="center" wrapText="1"/>
    </xf>
    <xf numFmtId="0" fontId="117" fillId="0" borderId="143" xfId="0" applyFont="1" applyBorder="1" applyAlignment="1">
      <alignment horizontal="center" vertical="center"/>
    </xf>
    <xf numFmtId="0" fontId="111" fillId="0" borderId="142" xfId="0" applyFont="1" applyBorder="1" applyAlignment="1">
      <alignment horizontal="center" vertical="center"/>
    </xf>
    <xf numFmtId="0" fontId="111" fillId="0" borderId="147" xfId="0" applyFont="1" applyBorder="1" applyAlignment="1">
      <alignment horizontal="center" vertical="center"/>
    </xf>
    <xf numFmtId="0" fontId="111" fillId="0" borderId="50" xfId="0" applyFont="1" applyBorder="1" applyAlignment="1">
      <alignment horizontal="center" vertical="center"/>
    </xf>
    <xf numFmtId="0" fontId="111" fillId="0" borderId="11" xfId="0" applyFont="1" applyBorder="1" applyAlignment="1">
      <alignment horizontal="center" vertical="center"/>
    </xf>
    <xf numFmtId="0" fontId="112" fillId="0" borderId="143" xfId="0" applyFont="1" applyBorder="1" applyAlignment="1">
      <alignment horizontal="center" vertical="center" wrapText="1"/>
    </xf>
    <xf numFmtId="0" fontId="112" fillId="0" borderId="142" xfId="0" applyFont="1" applyBorder="1" applyAlignment="1">
      <alignment horizontal="center" vertical="center" wrapText="1"/>
    </xf>
    <xf numFmtId="0" fontId="112" fillId="0" borderId="147" xfId="0" applyFont="1" applyBorder="1" applyAlignment="1">
      <alignment horizontal="center" vertical="center" wrapText="1"/>
    </xf>
    <xf numFmtId="0" fontId="112" fillId="0" borderId="124" xfId="0" applyFont="1" applyBorder="1" applyAlignment="1">
      <alignment horizontal="center" vertical="center" wrapText="1"/>
    </xf>
    <xf numFmtId="0" fontId="112" fillId="0" borderId="125" xfId="0" applyFont="1" applyBorder="1" applyAlignment="1">
      <alignment horizontal="center" vertical="center" wrapText="1"/>
    </xf>
    <xf numFmtId="0" fontId="112" fillId="0" borderId="50" xfId="0" applyFont="1" applyBorder="1" applyAlignment="1">
      <alignment horizontal="center" vertical="center" wrapText="1"/>
    </xf>
    <xf numFmtId="0" fontId="112" fillId="0" borderId="11" xfId="0" applyFont="1" applyBorder="1" applyAlignment="1">
      <alignment horizontal="center" vertical="center" wrapText="1"/>
    </xf>
    <xf numFmtId="0" fontId="109" fillId="0" borderId="148" xfId="0" applyFont="1" applyBorder="1" applyAlignment="1">
      <alignment horizontal="center" vertical="center" wrapText="1"/>
    </xf>
    <xf numFmtId="0" fontId="112" fillId="0" borderId="126"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126" xfId="0" applyFont="1" applyBorder="1" applyAlignment="1">
      <alignment horizontal="center" vertical="center" wrapText="1"/>
    </xf>
    <xf numFmtId="0" fontId="109" fillId="0" borderId="142" xfId="0" applyFont="1" applyBorder="1" applyAlignment="1">
      <alignment horizontal="center" vertical="center" wrapText="1"/>
    </xf>
    <xf numFmtId="0" fontId="109" fillId="0" borderId="141" xfId="0" applyFont="1" applyBorder="1" applyAlignment="1">
      <alignment horizontal="center" vertical="center" wrapText="1"/>
    </xf>
    <xf numFmtId="0" fontId="109" fillId="0" borderId="147" xfId="0" applyFont="1" applyBorder="1" applyAlignment="1">
      <alignment horizontal="center" vertical="center" wrapText="1"/>
    </xf>
    <xf numFmtId="0" fontId="109" fillId="0" borderId="11" xfId="0" applyFont="1" applyBorder="1" applyAlignment="1">
      <alignment horizontal="center" vertical="center" wrapText="1"/>
    </xf>
    <xf numFmtId="0" fontId="109" fillId="0" borderId="152" xfId="0" applyFont="1" applyBorder="1" applyAlignment="1">
      <alignment horizontal="center" vertical="center" wrapText="1"/>
    </xf>
    <xf numFmtId="0" fontId="109" fillId="0" borderId="51" xfId="0" applyFont="1" applyBorder="1" applyAlignment="1">
      <alignment horizontal="center" vertical="center" wrapText="1"/>
    </xf>
    <xf numFmtId="0" fontId="109" fillId="0" borderId="52" xfId="0" applyFont="1" applyBorder="1" applyAlignment="1">
      <alignment horizontal="center" vertical="center" wrapText="1"/>
    </xf>
    <xf numFmtId="0" fontId="109" fillId="0" borderId="101" xfId="0" applyFont="1" applyBorder="1" applyAlignment="1">
      <alignment horizontal="center" vertical="center" wrapText="1"/>
    </xf>
    <xf numFmtId="0" fontId="112" fillId="0" borderId="51" xfId="0" applyFont="1" applyBorder="1" applyAlignment="1">
      <alignment horizontal="left" vertical="top" wrapText="1"/>
    </xf>
    <xf numFmtId="0" fontId="112" fillId="0" borderId="101" xfId="0" applyFont="1" applyBorder="1" applyAlignment="1">
      <alignment horizontal="left" vertical="top" wrapText="1"/>
    </xf>
    <xf numFmtId="0" fontId="112" fillId="0" borderId="60" xfId="0" applyFont="1" applyBorder="1" applyAlignment="1">
      <alignment horizontal="left" vertical="top" wrapText="1"/>
    </xf>
    <xf numFmtId="0" fontId="112" fillId="0" borderId="89" xfId="0" applyFont="1" applyBorder="1" applyAlignment="1">
      <alignment horizontal="left" vertical="top" wrapText="1"/>
    </xf>
    <xf numFmtId="0" fontId="112" fillId="0" borderId="115" xfId="0" applyFont="1" applyBorder="1" applyAlignment="1">
      <alignment horizontal="left" vertical="top" wrapText="1"/>
    </xf>
    <xf numFmtId="0" fontId="112" fillId="0" borderId="154" xfId="0" applyFont="1" applyBorder="1" applyAlignment="1">
      <alignment horizontal="left" vertical="top" wrapText="1"/>
    </xf>
    <xf numFmtId="0" fontId="112" fillId="0" borderId="155" xfId="0" applyFont="1" applyBorder="1" applyAlignment="1">
      <alignment horizontal="center" vertical="center" wrapText="1"/>
    </xf>
    <xf numFmtId="0" fontId="112" fillId="0" borderId="66" xfId="0" applyFont="1" applyBorder="1" applyAlignment="1">
      <alignment horizontal="center" vertical="center" wrapText="1"/>
    </xf>
    <xf numFmtId="0" fontId="109" fillId="0" borderId="142" xfId="0" applyFont="1" applyBorder="1" applyAlignment="1">
      <alignment horizontal="center" vertical="top" wrapText="1"/>
    </xf>
    <xf numFmtId="0" fontId="109" fillId="0" borderId="141" xfId="0" applyFont="1" applyBorder="1" applyAlignment="1">
      <alignment horizontal="center" vertical="top" wrapText="1"/>
    </xf>
    <xf numFmtId="0" fontId="109" fillId="0" borderId="148" xfId="0" applyFont="1" applyBorder="1" applyAlignment="1">
      <alignment horizontal="center" vertical="top" wrapText="1"/>
    </xf>
    <xf numFmtId="0" fontId="109" fillId="0" borderId="145" xfId="0" applyFont="1" applyBorder="1" applyAlignment="1">
      <alignment horizontal="center" vertical="top" wrapText="1"/>
    </xf>
    <xf numFmtId="0" fontId="98" fillId="0" borderId="127" xfId="0" applyFont="1" applyBorder="1" applyAlignment="1">
      <alignment horizontal="left" vertical="top" wrapText="1"/>
    </xf>
    <xf numFmtId="0" fontId="98" fillId="0" borderId="128" xfId="0" applyFont="1" applyBorder="1" applyAlignment="1">
      <alignment horizontal="left" vertical="top" wrapText="1"/>
    </xf>
    <xf numFmtId="0" fontId="115" fillId="0" borderId="143" xfId="0" applyFont="1" applyBorder="1" applyAlignment="1">
      <alignment horizontal="center" vertical="center"/>
    </xf>
    <xf numFmtId="0" fontId="114" fillId="0" borderId="143" xfId="0" applyFont="1" applyBorder="1" applyAlignment="1">
      <alignment horizontal="center" vertical="center" wrapText="1"/>
    </xf>
    <xf numFmtId="0" fontId="114" fillId="0" borderId="144" xfId="0" applyFont="1" applyBorder="1" applyAlignment="1">
      <alignment horizontal="center" vertical="center" wrapText="1"/>
    </xf>
    <xf numFmtId="0" fontId="98" fillId="0" borderId="67" xfId="0" applyFont="1" applyBorder="1" applyAlignment="1">
      <alignment horizontal="center" vertical="center"/>
    </xf>
    <xf numFmtId="0" fontId="98" fillId="0" borderId="68" xfId="0" applyFont="1" applyBorder="1" applyAlignment="1">
      <alignment horizontal="center" vertical="center"/>
    </xf>
    <xf numFmtId="0" fontId="98" fillId="0" borderId="69" xfId="0" applyFont="1" applyBorder="1" applyAlignment="1">
      <alignment horizontal="center" vertical="center"/>
    </xf>
    <xf numFmtId="0" fontId="99" fillId="0" borderId="95" xfId="0" applyFont="1" applyBorder="1" applyAlignment="1">
      <alignment horizontal="left" vertical="center" wrapText="1"/>
    </xf>
    <xf numFmtId="0" fontId="98" fillId="76" borderId="70" xfId="0" applyFont="1" applyFill="1" applyBorder="1" applyAlignment="1">
      <alignment horizontal="center" vertical="center" wrapText="1"/>
    </xf>
    <xf numFmtId="0" fontId="98" fillId="76" borderId="71" xfId="0" applyFont="1" applyFill="1" applyBorder="1" applyAlignment="1">
      <alignment horizontal="center" vertical="center" wrapText="1"/>
    </xf>
    <xf numFmtId="0" fontId="98" fillId="76" borderId="72" xfId="0" applyFont="1" applyFill="1" applyBorder="1" applyAlignment="1">
      <alignment horizontal="center" vertical="center" wrapText="1"/>
    </xf>
    <xf numFmtId="0" fontId="99" fillId="0" borderId="50" xfId="0" applyFont="1" applyBorder="1" applyAlignment="1">
      <alignment horizontal="left" vertical="center" wrapText="1"/>
    </xf>
    <xf numFmtId="0" fontId="99" fillId="0" borderId="11" xfId="0" applyFont="1" applyBorder="1" applyAlignment="1">
      <alignment horizontal="left" vertical="center" wrapText="1"/>
    </xf>
    <xf numFmtId="0" fontId="99" fillId="0" borderId="96" xfId="0" applyFont="1" applyBorder="1" applyAlignment="1">
      <alignment horizontal="left" vertical="center" wrapText="1"/>
    </xf>
    <xf numFmtId="0" fontId="99" fillId="0" borderId="94" xfId="0" applyFont="1" applyBorder="1" applyAlignment="1">
      <alignment horizontal="left" vertical="center" wrapText="1"/>
    </xf>
    <xf numFmtId="0" fontId="99" fillId="3" borderId="96" xfId="0" applyFont="1" applyFill="1" applyBorder="1" applyAlignment="1">
      <alignment vertical="center" wrapText="1"/>
    </xf>
    <xf numFmtId="0" fontId="99" fillId="3" borderId="94" xfId="0" applyFont="1" applyFill="1" applyBorder="1" applyAlignment="1">
      <alignment vertical="center" wrapText="1"/>
    </xf>
    <xf numFmtId="0" fontId="119" fillId="3" borderId="96" xfId="0" applyFont="1" applyFill="1" applyBorder="1" applyAlignment="1">
      <alignment vertical="center" wrapText="1"/>
    </xf>
    <xf numFmtId="0" fontId="119" fillId="3" borderId="94" xfId="0" applyFont="1" applyFill="1" applyBorder="1" applyAlignment="1">
      <alignment vertical="center" wrapText="1"/>
    </xf>
    <xf numFmtId="0" fontId="99" fillId="0" borderId="96" xfId="0" applyFont="1" applyBorder="1" applyAlignment="1">
      <alignment horizontal="left"/>
    </xf>
    <xf numFmtId="0" fontId="99" fillId="0" borderId="94" xfId="0" applyFont="1" applyBorder="1" applyAlignment="1">
      <alignment horizontal="left"/>
    </xf>
    <xf numFmtId="0" fontId="99" fillId="82" borderId="96" xfId="0" applyFont="1" applyFill="1" applyBorder="1" applyAlignment="1">
      <alignment vertical="center" wrapText="1"/>
    </xf>
    <xf numFmtId="0" fontId="99" fillId="82" borderId="94" xfId="0" applyFont="1" applyFill="1" applyBorder="1" applyAlignment="1">
      <alignment vertical="center" wrapText="1"/>
    </xf>
    <xf numFmtId="0" fontId="99" fillId="82" borderId="136" xfId="0" applyFont="1" applyFill="1" applyBorder="1" applyAlignment="1">
      <alignment horizontal="left" vertical="center" wrapText="1"/>
    </xf>
    <xf numFmtId="0" fontId="99" fillId="82" borderId="137" xfId="0" applyFont="1" applyFill="1" applyBorder="1" applyAlignment="1">
      <alignment horizontal="left" vertical="center" wrapText="1"/>
    </xf>
    <xf numFmtId="0" fontId="99" fillId="82" borderId="138" xfId="0" applyFont="1" applyFill="1" applyBorder="1" applyAlignment="1">
      <alignment horizontal="left" vertical="center" wrapText="1"/>
    </xf>
    <xf numFmtId="0" fontId="99" fillId="3" borderId="74" xfId="0" applyFont="1" applyFill="1" applyBorder="1" applyAlignment="1">
      <alignment horizontal="left" vertical="center" wrapText="1"/>
    </xf>
    <xf numFmtId="0" fontId="99" fillId="3" borderId="75" xfId="0" applyFont="1" applyFill="1" applyBorder="1" applyAlignment="1">
      <alignment horizontal="left" vertical="center" wrapText="1"/>
    </xf>
    <xf numFmtId="0" fontId="99" fillId="82" borderId="77" xfId="0" applyFont="1" applyFill="1" applyBorder="1" applyAlignment="1">
      <alignment horizontal="left" vertical="center" wrapText="1"/>
    </xf>
    <xf numFmtId="0" fontId="99" fillId="82" borderId="78" xfId="0" applyFont="1" applyFill="1" applyBorder="1" applyAlignment="1">
      <alignment horizontal="left" vertical="center" wrapText="1"/>
    </xf>
    <xf numFmtId="0" fontId="99" fillId="82" borderId="50" xfId="0" applyFont="1" applyFill="1" applyBorder="1" applyAlignment="1">
      <alignment vertical="center" wrapText="1"/>
    </xf>
    <xf numFmtId="0" fontId="99" fillId="82" borderId="11" xfId="0" applyFont="1" applyFill="1" applyBorder="1" applyAlignment="1">
      <alignment vertical="center" wrapText="1"/>
    </xf>
    <xf numFmtId="0" fontId="99" fillId="0" borderId="74" xfId="0" applyFont="1" applyBorder="1" applyAlignment="1">
      <alignment horizontal="left" vertical="center" wrapText="1"/>
    </xf>
    <xf numFmtId="0" fontId="99" fillId="0" borderId="75" xfId="0" applyFont="1" applyBorder="1" applyAlignment="1">
      <alignment horizontal="left" vertical="center" wrapText="1"/>
    </xf>
    <xf numFmtId="0" fontId="99" fillId="3" borderId="96" xfId="0" applyFont="1" applyFill="1" applyBorder="1" applyAlignment="1">
      <alignment horizontal="left" vertical="center" wrapText="1"/>
    </xf>
    <xf numFmtId="0" fontId="99" fillId="3" borderId="94" xfId="0" applyFont="1" applyFill="1" applyBorder="1" applyAlignment="1">
      <alignment horizontal="left" vertical="center" wrapText="1"/>
    </xf>
    <xf numFmtId="0" fontId="98" fillId="76" borderId="79" xfId="0" applyFont="1" applyFill="1" applyBorder="1" applyAlignment="1">
      <alignment horizontal="center" vertical="center" wrapText="1"/>
    </xf>
    <xf numFmtId="0" fontId="98" fillId="76" borderId="0" xfId="0" applyFont="1" applyFill="1" applyAlignment="1">
      <alignment horizontal="center" vertical="center" wrapText="1"/>
    </xf>
    <xf numFmtId="0" fontId="98" fillId="76" borderId="80" xfId="0" applyFont="1" applyFill="1" applyBorder="1" applyAlignment="1">
      <alignment horizontal="center" vertical="center" wrapText="1"/>
    </xf>
    <xf numFmtId="0" fontId="99" fillId="77" borderId="96" xfId="0" applyFont="1" applyFill="1" applyBorder="1" applyAlignment="1">
      <alignment vertical="center" wrapText="1"/>
    </xf>
    <xf numFmtId="0" fontId="99" fillId="77" borderId="94" xfId="0" applyFont="1" applyFill="1" applyBorder="1" applyAlignment="1">
      <alignment vertical="center" wrapText="1"/>
    </xf>
    <xf numFmtId="0" fontId="99" fillId="0" borderId="96" xfId="0" applyFont="1" applyBorder="1" applyAlignment="1">
      <alignment vertical="center" wrapText="1"/>
    </xf>
    <xf numFmtId="0" fontId="99" fillId="0" borderId="94" xfId="0" applyFont="1" applyBorder="1" applyAlignment="1">
      <alignment vertical="center" wrapText="1"/>
    </xf>
    <xf numFmtId="0" fontId="98" fillId="76" borderId="84" xfId="0" applyFont="1" applyFill="1" applyBorder="1" applyAlignment="1">
      <alignment horizontal="center" vertical="center"/>
    </xf>
    <xf numFmtId="0" fontId="98" fillId="76" borderId="85" xfId="0" applyFont="1" applyFill="1" applyBorder="1" applyAlignment="1">
      <alignment horizontal="center" vertical="center"/>
    </xf>
    <xf numFmtId="0" fontId="98" fillId="76" borderId="86" xfId="0" applyFont="1" applyFill="1" applyBorder="1" applyAlignment="1">
      <alignment horizontal="center" vertical="center"/>
    </xf>
    <xf numFmtId="0" fontId="98" fillId="76" borderId="143" xfId="0" applyFont="1" applyFill="1" applyBorder="1" applyAlignment="1">
      <alignment horizontal="center" vertical="center" wrapText="1"/>
    </xf>
    <xf numFmtId="0" fontId="98" fillId="0" borderId="143" xfId="0" applyFont="1" applyBorder="1" applyAlignment="1">
      <alignment horizontal="center" vertical="center"/>
    </xf>
    <xf numFmtId="0" fontId="99" fillId="0" borderId="146" xfId="13" applyFont="1" applyBorder="1" applyAlignment="1" applyProtection="1">
      <alignment horizontal="left" vertical="top" wrapText="1"/>
      <protection locked="0"/>
    </xf>
    <xf numFmtId="0" fontId="99" fillId="0" borderId="145" xfId="13" applyFont="1" applyBorder="1" applyAlignment="1" applyProtection="1">
      <alignment horizontal="left" vertical="top" wrapText="1"/>
      <protection locked="0"/>
    </xf>
    <xf numFmtId="0" fontId="99" fillId="3" borderId="146" xfId="13" applyFont="1" applyFill="1" applyBorder="1" applyAlignment="1" applyProtection="1">
      <alignment horizontal="left" vertical="top" wrapText="1"/>
      <protection locked="0"/>
    </xf>
    <xf numFmtId="0" fontId="99" fillId="3" borderId="145" xfId="13" applyFont="1" applyFill="1" applyBorder="1" applyAlignment="1" applyProtection="1">
      <alignment horizontal="left" vertical="top" wrapText="1"/>
      <protection locked="0"/>
    </xf>
    <xf numFmtId="0" fontId="98" fillId="0" borderId="82" xfId="0" applyFont="1" applyBorder="1" applyAlignment="1">
      <alignment horizontal="center" vertical="center"/>
    </xf>
    <xf numFmtId="49" fontId="99" fillId="0" borderId="0" xfId="0" applyNumberFormat="1" applyFont="1" applyAlignment="1">
      <alignment horizontal="center" vertical="center"/>
    </xf>
    <xf numFmtId="0" fontId="98" fillId="76" borderId="146" xfId="0" applyFont="1" applyFill="1" applyBorder="1" applyAlignment="1">
      <alignment horizontal="center" vertical="center" wrapText="1"/>
    </xf>
    <xf numFmtId="0" fontId="98" fillId="76" borderId="145" xfId="0" applyFont="1" applyFill="1" applyBorder="1" applyAlignment="1">
      <alignment horizontal="center" vertical="center" wrapText="1"/>
    </xf>
    <xf numFmtId="0" fontId="99" fillId="0" borderId="146" xfId="0" applyFont="1" applyBorder="1" applyAlignment="1">
      <alignment horizontal="left" vertical="center" wrapText="1"/>
    </xf>
    <xf numFmtId="0" fontId="99" fillId="0" borderId="145" xfId="0" applyFont="1" applyBorder="1" applyAlignment="1">
      <alignment horizontal="left" vertical="center" wrapText="1"/>
    </xf>
    <xf numFmtId="0" fontId="99" fillId="0" borderId="143" xfId="0" applyFont="1" applyBorder="1" applyAlignment="1">
      <alignment horizontal="left" vertical="top" wrapText="1"/>
    </xf>
    <xf numFmtId="0" fontId="99" fillId="0" borderId="146" xfId="0" applyFont="1" applyBorder="1" applyAlignment="1">
      <alignment horizontal="left" vertical="top" wrapText="1"/>
    </xf>
    <xf numFmtId="0" fontId="99" fillId="0" borderId="143" xfId="0" applyFont="1" applyBorder="1" applyAlignment="1">
      <alignment horizontal="left" vertical="center" wrapText="1"/>
    </xf>
    <xf numFmtId="0" fontId="99" fillId="0" borderId="143" xfId="0" applyFont="1" applyBorder="1" applyAlignment="1">
      <alignment horizontal="center"/>
    </xf>
    <xf numFmtId="0" fontId="99" fillId="0" borderId="145" xfId="0" applyFont="1" applyBorder="1" applyAlignment="1">
      <alignment horizontal="left" vertical="top" wrapText="1"/>
    </xf>
    <xf numFmtId="164" fontId="8" fillId="36" borderId="143" xfId="7" applyNumberFormat="1" applyFont="1" applyFill="1" applyBorder="1" applyAlignment="1">
      <alignment horizontal="right"/>
    </xf>
    <xf numFmtId="3" fontId="4" fillId="0" borderId="0" xfId="0" applyNumberFormat="1" applyFont="1"/>
    <xf numFmtId="43" fontId="5" fillId="0" borderId="152" xfId="7" applyFont="1" applyFill="1" applyBorder="1" applyAlignment="1">
      <alignment vertical="center" wrapText="1"/>
    </xf>
    <xf numFmtId="43" fontId="4" fillId="0" borderId="152" xfId="7" applyFont="1" applyFill="1" applyBorder="1" applyAlignment="1">
      <alignment vertical="center" wrapText="1"/>
    </xf>
    <xf numFmtId="43" fontId="5" fillId="0" borderId="152" xfId="7" applyFont="1" applyBorder="1" applyAlignment="1">
      <alignment vertical="center"/>
    </xf>
    <xf numFmtId="167" fontId="5" fillId="36" borderId="149" xfId="0" applyNumberFormat="1" applyFont="1" applyFill="1" applyBorder="1" applyAlignment="1">
      <alignment horizontal="center" vertical="center"/>
    </xf>
    <xf numFmtId="38" fontId="0" fillId="0" borderId="0" xfId="0" applyNumberFormat="1"/>
    <xf numFmtId="193" fontId="0" fillId="0" borderId="0" xfId="0" applyNumberFormat="1"/>
    <xf numFmtId="10" fontId="4" fillId="0" borderId="150" xfId="20961" applyNumberFormat="1" applyFont="1" applyFill="1" applyBorder="1" applyAlignment="1">
      <alignment horizontal="center" vertical="center" wrapText="1"/>
    </xf>
    <xf numFmtId="164" fontId="4" fillId="0" borderId="149" xfId="7" applyNumberFormat="1" applyFont="1" applyBorder="1" applyAlignment="1">
      <alignment horizontal="right" vertical="center" wrapText="1"/>
    </xf>
    <xf numFmtId="0" fontId="4" fillId="0" borderId="146" xfId="0" applyFont="1" applyBorder="1" applyAlignment="1">
      <alignment horizontal="center" vertical="center"/>
    </xf>
    <xf numFmtId="0" fontId="6" fillId="3" borderId="146" xfId="13" applyFont="1" applyFill="1" applyBorder="1" applyAlignment="1" applyProtection="1">
      <alignment horizontal="left" vertical="center"/>
      <protection locked="0"/>
    </xf>
    <xf numFmtId="164" fontId="6" fillId="3" borderId="159" xfId="1" applyNumberFormat="1" applyFont="1" applyFill="1" applyBorder="1" applyAlignment="1" applyProtection="1">
      <alignment horizontal="center" vertical="center" wrapText="1"/>
      <protection locked="0"/>
    </xf>
    <xf numFmtId="164" fontId="4" fillId="0" borderId="145" xfId="7" applyNumberFormat="1" applyFont="1" applyBorder="1"/>
    <xf numFmtId="164" fontId="6" fillId="3" borderId="143" xfId="1" applyNumberFormat="1" applyFont="1" applyFill="1" applyBorder="1" applyAlignment="1" applyProtection="1">
      <alignment horizontal="center" vertical="center" wrapText="1"/>
      <protection locked="0"/>
    </xf>
    <xf numFmtId="0" fontId="6" fillId="0" borderId="143" xfId="13" applyFont="1" applyBorder="1" applyAlignment="1" applyProtection="1">
      <alignment horizontal="center" vertical="center" wrapText="1"/>
      <protection locked="0"/>
    </xf>
    <xf numFmtId="0" fontId="4" fillId="0" borderId="152" xfId="0" applyFont="1" applyBorder="1" applyAlignment="1">
      <alignment horizontal="center" vertical="center" wrapText="1"/>
    </xf>
    <xf numFmtId="164" fontId="5" fillId="0" borderId="152" xfId="7" applyNumberFormat="1" applyFont="1" applyBorder="1"/>
    <xf numFmtId="164" fontId="0" fillId="0" borderId="89" xfId="0" applyNumberFormat="1" applyBorder="1"/>
    <xf numFmtId="10" fontId="5" fillId="0" borderId="149" xfId="20961" applyNumberFormat="1" applyFont="1" applyBorder="1"/>
    <xf numFmtId="164" fontId="112" fillId="36" borderId="143" xfId="7" applyNumberFormat="1" applyFont="1" applyFill="1" applyBorder="1"/>
    <xf numFmtId="164" fontId="112" fillId="0" borderId="153" xfId="7" applyNumberFormat="1" applyFont="1" applyBorder="1" applyAlignment="1">
      <alignment horizontal="left" vertical="center"/>
    </xf>
    <xf numFmtId="164" fontId="112" fillId="0" borderId="143" xfId="7" applyNumberFormat="1" applyFont="1" applyBorder="1" applyAlignment="1">
      <alignment vertical="center"/>
    </xf>
    <xf numFmtId="164" fontId="112" fillId="0" borderId="152" xfId="7" applyNumberFormat="1" applyFont="1" applyBorder="1" applyAlignment="1">
      <alignment vertical="center"/>
    </xf>
    <xf numFmtId="0" fontId="109" fillId="0" borderId="0" xfId="0" applyFont="1" applyBorder="1"/>
  </cellXfs>
  <cellStyles count="21415">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s>
  <tableStyles count="1" defaultTableStyle="TableStyleMedium2" defaultPivotStyle="PivotStyleMedium9">
    <tableStyle name="Invisible" pivot="0" table="0" count="0" xr9:uid="{1C19893C-7FD5-4674-985F-3DBB0ECBBB95}"/>
  </tableStyles>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5"/>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9.140625" defaultRowHeight="12.75"/>
  <cols>
    <col min="1" max="1" width="10.28515625" style="1" customWidth="1"/>
    <col min="2" max="2" width="153" style="1" bestFit="1" customWidth="1"/>
    <col min="3" max="3" width="39.42578125" style="1" customWidth="1"/>
    <col min="4" max="6" width="9.140625" style="1"/>
    <col min="7" max="7" width="25" style="1" customWidth="1"/>
    <col min="8" max="16384" width="9.140625" style="1"/>
  </cols>
  <sheetData>
    <row r="1" spans="1:3">
      <c r="A1" s="4"/>
      <c r="B1" s="519" t="s">
        <v>159</v>
      </c>
      <c r="C1" s="4"/>
    </row>
    <row r="2" spans="1:3">
      <c r="A2" s="128">
        <v>1</v>
      </c>
      <c r="B2" s="510" t="s">
        <v>160</v>
      </c>
      <c r="C2" s="4" t="s">
        <v>959</v>
      </c>
    </row>
    <row r="3" spans="1:3">
      <c r="A3" s="128">
        <v>2</v>
      </c>
      <c r="B3" s="511" t="s">
        <v>161</v>
      </c>
      <c r="C3" s="4" t="s">
        <v>960</v>
      </c>
    </row>
    <row r="4" spans="1:3">
      <c r="A4" s="128">
        <v>3</v>
      </c>
      <c r="B4" s="511" t="s">
        <v>162</v>
      </c>
      <c r="C4" s="4" t="s">
        <v>990</v>
      </c>
    </row>
    <row r="5" spans="1:3">
      <c r="A5" s="129">
        <v>4</v>
      </c>
      <c r="B5" s="512" t="s">
        <v>163</v>
      </c>
      <c r="C5" s="4" t="s">
        <v>991</v>
      </c>
    </row>
    <row r="6" spans="1:3" s="513" customFormat="1" ht="65.25" customHeight="1">
      <c r="A6" s="695" t="s">
        <v>321</v>
      </c>
      <c r="B6" s="696"/>
      <c r="C6" s="696"/>
    </row>
    <row r="7" spans="1:3">
      <c r="A7" s="197" t="s">
        <v>251</v>
      </c>
      <c r="B7" s="520" t="s">
        <v>164</v>
      </c>
    </row>
    <row r="8" spans="1:3">
      <c r="A8" s="198">
        <v>1</v>
      </c>
      <c r="B8" s="514" t="s">
        <v>139</v>
      </c>
    </row>
    <row r="9" spans="1:3">
      <c r="A9" s="198">
        <v>2</v>
      </c>
      <c r="B9" s="514" t="s">
        <v>165</v>
      </c>
    </row>
    <row r="10" spans="1:3">
      <c r="A10" s="198">
        <v>3</v>
      </c>
      <c r="B10" s="514" t="s">
        <v>166</v>
      </c>
    </row>
    <row r="11" spans="1:3">
      <c r="A11" s="198">
        <v>4</v>
      </c>
      <c r="B11" s="514" t="s">
        <v>167</v>
      </c>
    </row>
    <row r="12" spans="1:3">
      <c r="A12" s="198">
        <v>5</v>
      </c>
      <c r="B12" s="514" t="s">
        <v>107</v>
      </c>
    </row>
    <row r="13" spans="1:3">
      <c r="A13" s="198">
        <v>6</v>
      </c>
      <c r="B13" s="515" t="s">
        <v>91</v>
      </c>
    </row>
    <row r="14" spans="1:3">
      <c r="A14" s="198">
        <v>7</v>
      </c>
      <c r="B14" s="514" t="s">
        <v>168</v>
      </c>
    </row>
    <row r="15" spans="1:3">
      <c r="A15" s="198">
        <v>8</v>
      </c>
      <c r="B15" s="514" t="s">
        <v>171</v>
      </c>
    </row>
    <row r="16" spans="1:3">
      <c r="A16" s="198">
        <v>9</v>
      </c>
      <c r="B16" s="514" t="s">
        <v>85</v>
      </c>
    </row>
    <row r="17" spans="1:2">
      <c r="A17" s="516" t="s">
        <v>378</v>
      </c>
      <c r="B17" s="514" t="s">
        <v>358</v>
      </c>
    </row>
    <row r="18" spans="1:2">
      <c r="A18" s="198">
        <v>10</v>
      </c>
      <c r="B18" s="514" t="s">
        <v>172</v>
      </c>
    </row>
    <row r="19" spans="1:2">
      <c r="A19" s="198">
        <v>11</v>
      </c>
      <c r="B19" s="515" t="s">
        <v>155</v>
      </c>
    </row>
    <row r="20" spans="1:2">
      <c r="A20" s="198">
        <v>12</v>
      </c>
      <c r="B20" s="515" t="s">
        <v>152</v>
      </c>
    </row>
    <row r="21" spans="1:2">
      <c r="A21" s="198">
        <v>13</v>
      </c>
      <c r="B21" s="517" t="s">
        <v>297</v>
      </c>
    </row>
    <row r="22" spans="1:2">
      <c r="A22" s="198">
        <v>14</v>
      </c>
      <c r="B22" s="514" t="s">
        <v>351</v>
      </c>
    </row>
    <row r="23" spans="1:2">
      <c r="A23" s="198">
        <v>15</v>
      </c>
      <c r="B23" s="514" t="s">
        <v>74</v>
      </c>
    </row>
    <row r="24" spans="1:2">
      <c r="A24" s="198">
        <v>15.1</v>
      </c>
      <c r="B24" s="514" t="s">
        <v>387</v>
      </c>
    </row>
    <row r="25" spans="1:2">
      <c r="A25" s="198">
        <v>16</v>
      </c>
      <c r="B25" s="514" t="s">
        <v>453</v>
      </c>
    </row>
    <row r="26" spans="1:2">
      <c r="A26" s="198">
        <v>17</v>
      </c>
      <c r="B26" s="514" t="s">
        <v>677</v>
      </c>
    </row>
    <row r="27" spans="1:2">
      <c r="A27" s="198">
        <v>18</v>
      </c>
      <c r="B27" s="514" t="s">
        <v>938</v>
      </c>
    </row>
    <row r="28" spans="1:2">
      <c r="A28" s="198">
        <v>19</v>
      </c>
      <c r="B28" s="514" t="s">
        <v>939</v>
      </c>
    </row>
    <row r="29" spans="1:2">
      <c r="A29" s="198">
        <v>20</v>
      </c>
      <c r="B29" s="514" t="s">
        <v>940</v>
      </c>
    </row>
    <row r="30" spans="1:2">
      <c r="A30" s="198">
        <v>21</v>
      </c>
      <c r="B30" s="514" t="s">
        <v>546</v>
      </c>
    </row>
    <row r="31" spans="1:2">
      <c r="A31" s="198">
        <v>22</v>
      </c>
      <c r="B31" s="514" t="s">
        <v>941</v>
      </c>
    </row>
    <row r="32" spans="1:2" ht="25.5">
      <c r="A32" s="198">
        <v>23</v>
      </c>
      <c r="B32" s="518" t="s">
        <v>937</v>
      </c>
    </row>
    <row r="33" spans="1:2">
      <c r="A33" s="198">
        <v>24</v>
      </c>
      <c r="B33" s="514" t="s">
        <v>942</v>
      </c>
    </row>
    <row r="34" spans="1:2">
      <c r="A34" s="198">
        <v>25</v>
      </c>
      <c r="B34" s="514" t="s">
        <v>943</v>
      </c>
    </row>
    <row r="35" spans="1:2">
      <c r="A35" s="198">
        <v>26</v>
      </c>
      <c r="B35" s="514" t="s">
        <v>723</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 ref="B25" location="'16. NSFR'!A1" display="წმინდა სტაბილური დაფინანსების კოეფიციენტი" xr:uid="{00000000-0004-0000-0000-000011000000}"/>
    <hyperlink ref="B26"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0" location="'21. NPL'!A1" display="უმოქმედო სესხების ცვლილება" xr:uid="{00000000-0004-0000-0000-000015000000}"/>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29" location="'20. Reserves'!A1" display="რეზერვის ცვლილება სესხებზე და კორპორატიულ სავალო ფასიანი ქაღალდებზე" xr:uid="{00000000-0004-0000-0000-00001A000000}"/>
    <hyperlink ref="B35" location="'26. Retail Products'!A1" display="ზოგადი ინფორმაცია საცალო პროდუქტებზე" xr:uid="{00000000-0004-0000-0000-00001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sheetView>
  </sheetViews>
  <sheetFormatPr defaultRowHeight="15"/>
  <cols>
    <col min="1" max="1" width="9.5703125" style="1" bestFit="1" customWidth="1"/>
    <col min="2" max="2" width="132.42578125" style="1" customWidth="1"/>
    <col min="3" max="3" width="18.42578125" style="1" customWidth="1"/>
  </cols>
  <sheetData>
    <row r="1" spans="1:6" ht="15.75">
      <c r="A1" s="7" t="s">
        <v>108</v>
      </c>
      <c r="B1" s="6" t="str">
        <f>Info!C2</f>
        <v>სს "ბანკი ქართუ"</v>
      </c>
      <c r="D1" s="1"/>
      <c r="E1" s="1"/>
      <c r="F1" s="1"/>
    </row>
    <row r="2" spans="1:6" s="7" customFormat="1" ht="15.75" customHeight="1">
      <c r="A2" s="7" t="s">
        <v>109</v>
      </c>
      <c r="B2" s="498">
        <f>'1. key ratios'!B2</f>
        <v>45291</v>
      </c>
    </row>
    <row r="3" spans="1:6" s="7" customFormat="1" ht="15.75" customHeight="1"/>
    <row r="4" spans="1:6" ht="15.75" thickBot="1">
      <c r="A4" s="1" t="s">
        <v>257</v>
      </c>
      <c r="B4" s="14" t="s">
        <v>85</v>
      </c>
    </row>
    <row r="5" spans="1:6">
      <c r="A5" s="57" t="s">
        <v>25</v>
      </c>
      <c r="B5" s="58"/>
      <c r="C5" s="59" t="s">
        <v>26</v>
      </c>
    </row>
    <row r="6" spans="1:6">
      <c r="A6" s="60">
        <v>1</v>
      </c>
      <c r="B6" s="29" t="s">
        <v>27</v>
      </c>
      <c r="C6" s="682">
        <f>SUM(C7:C11)</f>
        <v>385255672.78184021</v>
      </c>
      <c r="D6" s="639"/>
      <c r="E6" s="887"/>
    </row>
    <row r="7" spans="1:6">
      <c r="A7" s="60">
        <v>2</v>
      </c>
      <c r="B7" s="26" t="s">
        <v>28</v>
      </c>
      <c r="C7" s="683">
        <v>114430000</v>
      </c>
      <c r="D7" s="639"/>
      <c r="E7" s="887"/>
    </row>
    <row r="8" spans="1:6">
      <c r="A8" s="60">
        <v>3</v>
      </c>
      <c r="B8" s="21" t="s">
        <v>29</v>
      </c>
      <c r="C8" s="684">
        <v>0</v>
      </c>
      <c r="D8" s="639"/>
      <c r="E8" s="887"/>
    </row>
    <row r="9" spans="1:6">
      <c r="A9" s="60">
        <v>4</v>
      </c>
      <c r="B9" s="21" t="s">
        <v>30</v>
      </c>
      <c r="C9" s="684">
        <v>0</v>
      </c>
      <c r="D9" s="639"/>
      <c r="E9" s="887"/>
    </row>
    <row r="10" spans="1:6">
      <c r="A10" s="60">
        <v>5</v>
      </c>
      <c r="B10" s="21" t="s">
        <v>31</v>
      </c>
      <c r="C10" s="683">
        <v>7438034.3799999999</v>
      </c>
      <c r="D10" s="639"/>
      <c r="E10" s="887"/>
    </row>
    <row r="11" spans="1:6">
      <c r="A11" s="60">
        <v>6</v>
      </c>
      <c r="B11" s="27" t="s">
        <v>32</v>
      </c>
      <c r="C11" s="683">
        <v>263387638.40184021</v>
      </c>
      <c r="D11" s="639"/>
      <c r="E11" s="887"/>
    </row>
    <row r="12" spans="1:6" s="2" customFormat="1">
      <c r="A12" s="60">
        <v>7</v>
      </c>
      <c r="B12" s="29" t="s">
        <v>33</v>
      </c>
      <c r="C12" s="685">
        <f>SUM(C13:C28)</f>
        <v>8964008.6857422907</v>
      </c>
      <c r="D12" s="639"/>
      <c r="E12" s="887"/>
    </row>
    <row r="13" spans="1:6" s="2" customFormat="1">
      <c r="A13" s="60">
        <v>8</v>
      </c>
      <c r="B13" s="28" t="s">
        <v>34</v>
      </c>
      <c r="C13" s="683">
        <v>-42724.254257708555</v>
      </c>
      <c r="D13" s="639"/>
      <c r="E13" s="887"/>
    </row>
    <row r="14" spans="1:6" s="2" customFormat="1" ht="25.5">
      <c r="A14" s="60">
        <v>9</v>
      </c>
      <c r="B14" s="22" t="s">
        <v>35</v>
      </c>
      <c r="C14" s="684">
        <v>0</v>
      </c>
      <c r="D14" s="639"/>
      <c r="E14" s="887"/>
    </row>
    <row r="15" spans="1:6" s="2" customFormat="1">
      <c r="A15" s="60">
        <v>10</v>
      </c>
      <c r="B15" s="23" t="s">
        <v>36</v>
      </c>
      <c r="C15" s="683">
        <v>9006732.9399999995</v>
      </c>
      <c r="D15" s="639"/>
      <c r="E15" s="887"/>
    </row>
    <row r="16" spans="1:6" s="2" customFormat="1">
      <c r="A16" s="60">
        <v>11</v>
      </c>
      <c r="B16" s="24" t="s">
        <v>37</v>
      </c>
      <c r="C16" s="684">
        <v>0</v>
      </c>
      <c r="D16" s="639"/>
      <c r="E16" s="887"/>
    </row>
    <row r="17" spans="1:5" s="2" customFormat="1">
      <c r="A17" s="60">
        <v>12</v>
      </c>
      <c r="B17" s="23" t="s">
        <v>38</v>
      </c>
      <c r="C17" s="684">
        <v>0</v>
      </c>
      <c r="D17" s="639"/>
      <c r="E17" s="887"/>
    </row>
    <row r="18" spans="1:5" s="2" customFormat="1">
      <c r="A18" s="60">
        <v>13</v>
      </c>
      <c r="B18" s="23" t="s">
        <v>39</v>
      </c>
      <c r="C18" s="684">
        <v>0</v>
      </c>
      <c r="D18" s="639"/>
      <c r="E18" s="887"/>
    </row>
    <row r="19" spans="1:5" s="2" customFormat="1">
      <c r="A19" s="60">
        <v>14</v>
      </c>
      <c r="B19" s="23" t="s">
        <v>40</v>
      </c>
      <c r="C19" s="684">
        <v>0</v>
      </c>
      <c r="D19" s="639"/>
      <c r="E19" s="887"/>
    </row>
    <row r="20" spans="1:5" s="2" customFormat="1" ht="25.5">
      <c r="A20" s="60">
        <v>15</v>
      </c>
      <c r="B20" s="23" t="s">
        <v>41</v>
      </c>
      <c r="C20" s="684">
        <v>0</v>
      </c>
      <c r="D20" s="639"/>
      <c r="E20" s="887"/>
    </row>
    <row r="21" spans="1:5" s="2" customFormat="1" ht="25.5">
      <c r="A21" s="60">
        <v>16</v>
      </c>
      <c r="B21" s="22" t="s">
        <v>42</v>
      </c>
      <c r="C21" s="684">
        <v>0</v>
      </c>
      <c r="D21" s="639"/>
      <c r="E21" s="887"/>
    </row>
    <row r="22" spans="1:5" s="2" customFormat="1">
      <c r="A22" s="60">
        <v>17</v>
      </c>
      <c r="B22" s="61" t="s">
        <v>43</v>
      </c>
      <c r="C22" s="684">
        <v>0</v>
      </c>
      <c r="D22" s="639"/>
      <c r="E22" s="887"/>
    </row>
    <row r="23" spans="1:5" s="2" customFormat="1">
      <c r="A23" s="60">
        <v>18</v>
      </c>
      <c r="B23" s="61" t="s">
        <v>726</v>
      </c>
      <c r="C23" s="684">
        <v>0</v>
      </c>
      <c r="D23" s="639"/>
      <c r="E23" s="887"/>
    </row>
    <row r="24" spans="1:5" s="2" customFormat="1" ht="25.5">
      <c r="A24" s="60">
        <v>19</v>
      </c>
      <c r="B24" s="22" t="s">
        <v>44</v>
      </c>
      <c r="C24" s="684">
        <v>0</v>
      </c>
      <c r="D24" s="639"/>
      <c r="E24" s="887"/>
    </row>
    <row r="25" spans="1:5" s="2" customFormat="1" ht="25.5">
      <c r="A25" s="60">
        <v>20</v>
      </c>
      <c r="B25" s="22" t="s">
        <v>45</v>
      </c>
      <c r="C25" s="684">
        <v>0</v>
      </c>
      <c r="D25" s="639"/>
      <c r="E25" s="887"/>
    </row>
    <row r="26" spans="1:5" s="2" customFormat="1" ht="25.5">
      <c r="A26" s="60">
        <v>21</v>
      </c>
      <c r="B26" s="24" t="s">
        <v>46</v>
      </c>
      <c r="C26" s="684">
        <v>0</v>
      </c>
      <c r="D26" s="639"/>
      <c r="E26" s="887"/>
    </row>
    <row r="27" spans="1:5" s="2" customFormat="1">
      <c r="A27" s="60">
        <v>22</v>
      </c>
      <c r="B27" s="24" t="s">
        <v>47</v>
      </c>
      <c r="C27" s="684">
        <v>0</v>
      </c>
      <c r="D27" s="639"/>
      <c r="E27" s="887"/>
    </row>
    <row r="28" spans="1:5" s="2" customFormat="1" ht="25.5">
      <c r="A28" s="60">
        <v>23</v>
      </c>
      <c r="B28" s="24" t="s">
        <v>48</v>
      </c>
      <c r="C28" s="684">
        <v>0</v>
      </c>
      <c r="D28" s="639"/>
      <c r="E28" s="887"/>
    </row>
    <row r="29" spans="1:5" s="2" customFormat="1">
      <c r="A29" s="60">
        <v>24</v>
      </c>
      <c r="B29" s="30" t="s">
        <v>22</v>
      </c>
      <c r="C29" s="685">
        <f>C6-C12</f>
        <v>376291664.09609789</v>
      </c>
      <c r="D29" s="639"/>
      <c r="E29" s="887"/>
    </row>
    <row r="30" spans="1:5" s="2" customFormat="1">
      <c r="A30" s="62"/>
      <c r="B30" s="25"/>
      <c r="C30" s="686"/>
      <c r="D30" s="639"/>
      <c r="E30" s="887"/>
    </row>
    <row r="31" spans="1:5" s="2" customFormat="1">
      <c r="A31" s="62">
        <v>25</v>
      </c>
      <c r="B31" s="30" t="s">
        <v>49</v>
      </c>
      <c r="C31" s="685">
        <f>C32+C35</f>
        <v>74532063.527281225</v>
      </c>
      <c r="D31" s="639"/>
      <c r="E31" s="887"/>
    </row>
    <row r="32" spans="1:5" s="2" customFormat="1">
      <c r="A32" s="62">
        <v>26</v>
      </c>
      <c r="B32" s="21" t="s">
        <v>50</v>
      </c>
      <c r="C32" s="687">
        <f>C33+C34</f>
        <v>74532063.527281225</v>
      </c>
      <c r="D32" s="639"/>
      <c r="E32" s="887"/>
    </row>
    <row r="33" spans="1:5" s="2" customFormat="1">
      <c r="A33" s="62">
        <v>27</v>
      </c>
      <c r="B33" s="92" t="s">
        <v>51</v>
      </c>
      <c r="C33" s="683">
        <v>25763611.367281228</v>
      </c>
      <c r="D33" s="639"/>
      <c r="E33" s="887"/>
    </row>
    <row r="34" spans="1:5" s="2" customFormat="1">
      <c r="A34" s="62">
        <v>28</v>
      </c>
      <c r="B34" s="92" t="s">
        <v>52</v>
      </c>
      <c r="C34" s="683">
        <v>48768452.159999996</v>
      </c>
      <c r="D34" s="639"/>
      <c r="E34" s="887"/>
    </row>
    <row r="35" spans="1:5" s="2" customFormat="1">
      <c r="A35" s="62">
        <v>29</v>
      </c>
      <c r="B35" s="21" t="s">
        <v>53</v>
      </c>
      <c r="C35" s="684">
        <v>0</v>
      </c>
      <c r="D35" s="639"/>
      <c r="E35" s="887"/>
    </row>
    <row r="36" spans="1:5" s="2" customFormat="1">
      <c r="A36" s="62">
        <v>30</v>
      </c>
      <c r="B36" s="30" t="s">
        <v>54</v>
      </c>
      <c r="C36" s="688">
        <f>SUM(C37:C41)</f>
        <v>0</v>
      </c>
      <c r="D36" s="639"/>
      <c r="E36" s="887"/>
    </row>
    <row r="37" spans="1:5" s="2" customFormat="1">
      <c r="A37" s="62">
        <v>31</v>
      </c>
      <c r="B37" s="22" t="s">
        <v>55</v>
      </c>
      <c r="C37" s="684">
        <v>0</v>
      </c>
      <c r="D37" s="639"/>
      <c r="E37" s="887"/>
    </row>
    <row r="38" spans="1:5" s="2" customFormat="1">
      <c r="A38" s="62">
        <v>32</v>
      </c>
      <c r="B38" s="23" t="s">
        <v>56</v>
      </c>
      <c r="C38" s="684">
        <v>0</v>
      </c>
      <c r="D38" s="639"/>
      <c r="E38" s="887"/>
    </row>
    <row r="39" spans="1:5" s="2" customFormat="1" ht="25.5">
      <c r="A39" s="62">
        <v>33</v>
      </c>
      <c r="B39" s="22" t="s">
        <v>57</v>
      </c>
      <c r="C39" s="684">
        <v>0</v>
      </c>
      <c r="D39" s="639"/>
      <c r="E39" s="887"/>
    </row>
    <row r="40" spans="1:5" s="2" customFormat="1" ht="25.5">
      <c r="A40" s="62">
        <v>34</v>
      </c>
      <c r="B40" s="22" t="s">
        <v>45</v>
      </c>
      <c r="C40" s="684">
        <v>0</v>
      </c>
      <c r="D40" s="639"/>
      <c r="E40" s="887"/>
    </row>
    <row r="41" spans="1:5" s="2" customFormat="1" ht="25.5">
      <c r="A41" s="62">
        <v>35</v>
      </c>
      <c r="B41" s="24" t="s">
        <v>58</v>
      </c>
      <c r="C41" s="684">
        <v>0</v>
      </c>
      <c r="D41" s="639"/>
      <c r="E41" s="887"/>
    </row>
    <row r="42" spans="1:5" s="2" customFormat="1">
      <c r="A42" s="62">
        <v>36</v>
      </c>
      <c r="B42" s="30" t="s">
        <v>23</v>
      </c>
      <c r="C42" s="685">
        <f>C31-C36</f>
        <v>74532063.527281225</v>
      </c>
      <c r="D42" s="639"/>
      <c r="E42" s="887"/>
    </row>
    <row r="43" spans="1:5" s="2" customFormat="1">
      <c r="A43" s="62"/>
      <c r="B43" s="25"/>
      <c r="C43" s="686"/>
      <c r="D43" s="639"/>
      <c r="E43" s="887"/>
    </row>
    <row r="44" spans="1:5" s="2" customFormat="1">
      <c r="A44" s="62">
        <v>37</v>
      </c>
      <c r="B44" s="31" t="s">
        <v>59</v>
      </c>
      <c r="C44" s="685">
        <f>SUM(C45:C47)</f>
        <v>22053080</v>
      </c>
      <c r="D44" s="639"/>
      <c r="E44" s="887"/>
    </row>
    <row r="45" spans="1:5" s="2" customFormat="1">
      <c r="A45" s="62">
        <v>38</v>
      </c>
      <c r="B45" s="21" t="s">
        <v>60</v>
      </c>
      <c r="C45" s="683">
        <v>22053080</v>
      </c>
      <c r="D45" s="639"/>
      <c r="E45" s="887"/>
    </row>
    <row r="46" spans="1:5" s="2" customFormat="1">
      <c r="A46" s="62">
        <v>39</v>
      </c>
      <c r="B46" s="21" t="s">
        <v>61</v>
      </c>
      <c r="C46" s="684">
        <v>0</v>
      </c>
      <c r="D46" s="639"/>
      <c r="E46" s="887"/>
    </row>
    <row r="47" spans="1:5" s="2" customFormat="1">
      <c r="A47" s="62">
        <v>40</v>
      </c>
      <c r="B47" s="21" t="s">
        <v>725</v>
      </c>
      <c r="C47" s="684">
        <v>0</v>
      </c>
      <c r="D47" s="639"/>
      <c r="E47" s="887"/>
    </row>
    <row r="48" spans="1:5" s="2" customFormat="1">
      <c r="A48" s="62">
        <v>41</v>
      </c>
      <c r="B48" s="31" t="s">
        <v>62</v>
      </c>
      <c r="C48" s="688">
        <f>SUM(C49:C52)</f>
        <v>0</v>
      </c>
      <c r="D48" s="639"/>
      <c r="E48" s="887"/>
    </row>
    <row r="49" spans="1:5" s="2" customFormat="1">
      <c r="A49" s="62">
        <v>42</v>
      </c>
      <c r="B49" s="22" t="s">
        <v>63</v>
      </c>
      <c r="C49" s="684">
        <v>0</v>
      </c>
      <c r="D49" s="639"/>
      <c r="E49" s="887"/>
    </row>
    <row r="50" spans="1:5" s="2" customFormat="1">
      <c r="A50" s="62">
        <v>43</v>
      </c>
      <c r="B50" s="23" t="s">
        <v>64</v>
      </c>
      <c r="C50" s="684">
        <v>0</v>
      </c>
      <c r="D50" s="639"/>
      <c r="E50" s="887"/>
    </row>
    <row r="51" spans="1:5" s="2" customFormat="1" ht="25.5">
      <c r="A51" s="62">
        <v>44</v>
      </c>
      <c r="B51" s="22" t="s">
        <v>65</v>
      </c>
      <c r="C51" s="684">
        <v>0</v>
      </c>
      <c r="D51" s="639"/>
      <c r="E51" s="887"/>
    </row>
    <row r="52" spans="1:5" s="2" customFormat="1" ht="25.5">
      <c r="A52" s="62">
        <v>45</v>
      </c>
      <c r="B52" s="22" t="s">
        <v>45</v>
      </c>
      <c r="C52" s="684">
        <v>0</v>
      </c>
      <c r="D52" s="639"/>
      <c r="E52" s="887"/>
    </row>
    <row r="53" spans="1:5" s="2" customFormat="1" ht="15.75" thickBot="1">
      <c r="A53" s="62">
        <v>46</v>
      </c>
      <c r="B53" s="63" t="s">
        <v>24</v>
      </c>
      <c r="C53" s="689">
        <f>C44-C48</f>
        <v>22053080</v>
      </c>
      <c r="D53" s="639"/>
      <c r="E53" s="887"/>
    </row>
    <row r="56" spans="1:5">
      <c r="B56" s="1" t="s">
        <v>141</v>
      </c>
    </row>
  </sheetData>
  <dataValidations count="1">
    <dataValidation operator="lessThanOrEqual" allowBlank="1" showInputMessage="1" showErrorMessage="1" errorTitle="Should be negative number" error="Should be whole negative number or 0" sqref="C29:C32 C36 C42:C44 C48 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G23"/>
  <sheetViews>
    <sheetView zoomScale="80" zoomScaleNormal="80" workbookViewId="0"/>
  </sheetViews>
  <sheetFormatPr defaultColWidth="9.140625" defaultRowHeight="12.75"/>
  <cols>
    <col min="1" max="1" width="10.85546875" style="1" bestFit="1" customWidth="1"/>
    <col min="2" max="2" width="59" style="1" customWidth="1"/>
    <col min="3" max="3" width="16.7109375" style="1" bestFit="1" customWidth="1"/>
    <col min="4" max="4" width="22.140625" style="1" customWidth="1"/>
    <col min="5" max="5" width="9.140625" style="1"/>
    <col min="6" max="6" width="14.42578125" style="1" bestFit="1" customWidth="1"/>
    <col min="7" max="16384" width="9.140625" style="1"/>
  </cols>
  <sheetData>
    <row r="1" spans="1:7" ht="15">
      <c r="A1" s="7" t="s">
        <v>108</v>
      </c>
      <c r="B1" s="6" t="str">
        <f>Info!C2</f>
        <v>სს "ბანკი ქართუ"</v>
      </c>
    </row>
    <row r="2" spans="1:7" s="7" customFormat="1" ht="15.75" customHeight="1">
      <c r="A2" s="7" t="s">
        <v>109</v>
      </c>
      <c r="B2" s="498">
        <f>'1. key ratios'!B2</f>
        <v>45291</v>
      </c>
    </row>
    <row r="3" spans="1:7" s="7" customFormat="1" ht="15.75" customHeight="1"/>
    <row r="4" spans="1:7" ht="13.5" thickBot="1">
      <c r="A4" s="1" t="s">
        <v>357</v>
      </c>
      <c r="B4" s="189" t="s">
        <v>358</v>
      </c>
    </row>
    <row r="5" spans="1:7" s="19" customFormat="1">
      <c r="A5" s="733" t="s">
        <v>359</v>
      </c>
      <c r="B5" s="734"/>
      <c r="C5" s="179" t="s">
        <v>360</v>
      </c>
      <c r="D5" s="180" t="s">
        <v>361</v>
      </c>
    </row>
    <row r="6" spans="1:7" s="190" customFormat="1">
      <c r="A6" s="181">
        <v>1</v>
      </c>
      <c r="B6" s="182" t="s">
        <v>362</v>
      </c>
      <c r="C6" s="182"/>
      <c r="D6" s="183"/>
    </row>
    <row r="7" spans="1:7" s="190" customFormat="1">
      <c r="A7" s="184" t="s">
        <v>363</v>
      </c>
      <c r="B7" s="185" t="s">
        <v>364</v>
      </c>
      <c r="C7" s="606">
        <v>4.4999999999999998E-2</v>
      </c>
      <c r="D7" s="500">
        <v>76949342.632537857</v>
      </c>
      <c r="E7" s="503"/>
      <c r="F7" s="503"/>
      <c r="G7" s="503"/>
    </row>
    <row r="8" spans="1:7" s="190" customFormat="1">
      <c r="A8" s="184" t="s">
        <v>365</v>
      </c>
      <c r="B8" s="185" t="s">
        <v>366</v>
      </c>
      <c r="C8" s="606">
        <v>0.06</v>
      </c>
      <c r="D8" s="500">
        <v>102599123.51005048</v>
      </c>
      <c r="E8" s="503"/>
      <c r="F8" s="503"/>
      <c r="G8" s="503"/>
    </row>
    <row r="9" spans="1:7" s="190" customFormat="1">
      <c r="A9" s="184" t="s">
        <v>367</v>
      </c>
      <c r="B9" s="185" t="s">
        <v>368</v>
      </c>
      <c r="C9" s="606">
        <v>0.08</v>
      </c>
      <c r="D9" s="500">
        <v>136798831.34673399</v>
      </c>
      <c r="E9" s="503"/>
      <c r="F9" s="503"/>
      <c r="G9" s="503"/>
    </row>
    <row r="10" spans="1:7" s="190" customFormat="1">
      <c r="A10" s="181" t="s">
        <v>369</v>
      </c>
      <c r="B10" s="182" t="s">
        <v>370</v>
      </c>
      <c r="C10" s="223"/>
      <c r="D10" s="501"/>
      <c r="E10" s="503"/>
      <c r="F10" s="503"/>
      <c r="G10" s="503"/>
    </row>
    <row r="11" spans="1:7" s="191" customFormat="1">
      <c r="A11" s="186" t="s">
        <v>371</v>
      </c>
      <c r="B11" s="187" t="s">
        <v>433</v>
      </c>
      <c r="C11" s="606">
        <v>2.5000000000000001E-2</v>
      </c>
      <c r="D11" s="500">
        <v>42749634.795854367</v>
      </c>
      <c r="E11" s="503"/>
      <c r="F11" s="503"/>
      <c r="G11" s="503"/>
    </row>
    <row r="12" spans="1:7" s="191" customFormat="1">
      <c r="A12" s="186" t="s">
        <v>372</v>
      </c>
      <c r="B12" s="187" t="s">
        <v>373</v>
      </c>
      <c r="C12" s="606">
        <v>0</v>
      </c>
      <c r="D12" s="500">
        <v>0</v>
      </c>
      <c r="E12" s="503"/>
      <c r="F12" s="503"/>
      <c r="G12" s="503"/>
    </row>
    <row r="13" spans="1:7" s="191" customFormat="1">
      <c r="A13" s="186" t="s">
        <v>374</v>
      </c>
      <c r="B13" s="187" t="s">
        <v>375</v>
      </c>
      <c r="C13" s="606">
        <v>0</v>
      </c>
      <c r="D13" s="500">
        <v>0</v>
      </c>
      <c r="E13" s="503"/>
      <c r="F13" s="503"/>
      <c r="G13" s="503"/>
    </row>
    <row r="14" spans="1:7" s="190" customFormat="1">
      <c r="A14" s="181" t="s">
        <v>376</v>
      </c>
      <c r="B14" s="182" t="s">
        <v>431</v>
      </c>
      <c r="C14" s="607"/>
      <c r="D14" s="501"/>
      <c r="E14" s="503"/>
      <c r="F14" s="503"/>
      <c r="G14" s="503"/>
    </row>
    <row r="15" spans="1:7" s="190" customFormat="1">
      <c r="A15" s="196" t="s">
        <v>379</v>
      </c>
      <c r="B15" s="187" t="s">
        <v>432</v>
      </c>
      <c r="C15" s="606">
        <v>0.1073044849410764</v>
      </c>
      <c r="D15" s="500">
        <v>183489101.72753084</v>
      </c>
      <c r="E15" s="503"/>
      <c r="F15" s="503"/>
      <c r="G15" s="503"/>
    </row>
    <row r="16" spans="1:7" s="190" customFormat="1">
      <c r="A16" s="196" t="s">
        <v>380</v>
      </c>
      <c r="B16" s="187" t="s">
        <v>382</v>
      </c>
      <c r="C16" s="606">
        <v>0.12642257794971831</v>
      </c>
      <c r="D16" s="500">
        <v>216180761.49203557</v>
      </c>
      <c r="E16" s="503"/>
      <c r="F16" s="503"/>
      <c r="G16" s="503"/>
    </row>
    <row r="17" spans="1:7" s="190" customFormat="1">
      <c r="A17" s="196" t="s">
        <v>381</v>
      </c>
      <c r="B17" s="187" t="s">
        <v>429</v>
      </c>
      <c r="C17" s="606">
        <v>0.15157796348740504</v>
      </c>
      <c r="D17" s="500">
        <v>259196103.28743652</v>
      </c>
      <c r="E17" s="503"/>
      <c r="F17" s="503"/>
      <c r="G17" s="503"/>
    </row>
    <row r="18" spans="1:7" s="19" customFormat="1">
      <c r="A18" s="735" t="s">
        <v>430</v>
      </c>
      <c r="B18" s="736"/>
      <c r="C18" s="223" t="s">
        <v>360</v>
      </c>
      <c r="D18" s="502" t="s">
        <v>361</v>
      </c>
      <c r="E18" s="503"/>
      <c r="F18" s="503"/>
      <c r="G18" s="503"/>
    </row>
    <row r="19" spans="1:7" s="190" customFormat="1">
      <c r="A19" s="188">
        <v>4</v>
      </c>
      <c r="B19" s="187" t="s">
        <v>22</v>
      </c>
      <c r="C19" s="606">
        <v>0.17730448494107642</v>
      </c>
      <c r="D19" s="500">
        <v>303188079.15592307</v>
      </c>
      <c r="E19" s="503"/>
      <c r="F19" s="503"/>
      <c r="G19" s="503"/>
    </row>
    <row r="20" spans="1:7" s="190" customFormat="1">
      <c r="A20" s="188">
        <v>5</v>
      </c>
      <c r="B20" s="187" t="s">
        <v>86</v>
      </c>
      <c r="C20" s="606">
        <v>0.2114225779497183</v>
      </c>
      <c r="D20" s="500">
        <v>361529519.79794037</v>
      </c>
      <c r="E20" s="503"/>
      <c r="F20" s="503"/>
      <c r="G20" s="503"/>
    </row>
    <row r="21" spans="1:7" s="190" customFormat="1" ht="13.5" thickBot="1">
      <c r="A21" s="192" t="s">
        <v>377</v>
      </c>
      <c r="B21" s="193" t="s">
        <v>85</v>
      </c>
      <c r="C21" s="888">
        <v>0.25657796348740503</v>
      </c>
      <c r="D21" s="889">
        <v>438744569.43002486</v>
      </c>
      <c r="E21" s="503"/>
      <c r="F21" s="503"/>
      <c r="G21" s="503"/>
    </row>
    <row r="23" spans="1:7" ht="63.75">
      <c r="B23" s="10" t="s">
        <v>434</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sheetView>
  </sheetViews>
  <sheetFormatPr defaultRowHeight="15.75"/>
  <cols>
    <col min="1" max="1" width="10.7109375" style="20" customWidth="1"/>
    <col min="2" max="2" width="91.85546875" style="20" customWidth="1"/>
    <col min="3" max="3" width="53.140625" style="20" customWidth="1"/>
    <col min="4" max="4" width="32.28515625" style="20" customWidth="1"/>
    <col min="5" max="5" width="11.85546875" bestFit="1" customWidth="1"/>
    <col min="6" max="6" width="14.85546875" customWidth="1"/>
  </cols>
  <sheetData>
    <row r="1" spans="1:6">
      <c r="A1" s="7" t="s">
        <v>108</v>
      </c>
      <c r="B1" s="8" t="str">
        <f>Info!C2</f>
        <v>სს "ბანკი ქართუ"</v>
      </c>
      <c r="E1" s="1"/>
      <c r="F1" s="1"/>
    </row>
    <row r="2" spans="1:6" s="7" customFormat="1" ht="15.75" customHeight="1">
      <c r="A2" s="7" t="s">
        <v>109</v>
      </c>
      <c r="B2" s="498">
        <f>'1. key ratios'!B2</f>
        <v>45291</v>
      </c>
    </row>
    <row r="3" spans="1:6" s="7" customFormat="1" ht="15.75" customHeight="1">
      <c r="A3" s="13"/>
    </row>
    <row r="4" spans="1:6" s="7" customFormat="1" ht="15.75" customHeight="1" thickBot="1">
      <c r="A4" s="7" t="s">
        <v>258</v>
      </c>
      <c r="B4" s="107" t="s">
        <v>172</v>
      </c>
      <c r="D4" s="109" t="s">
        <v>87</v>
      </c>
    </row>
    <row r="5" spans="1:6" ht="25.5">
      <c r="A5" s="69" t="s">
        <v>25</v>
      </c>
      <c r="B5" s="70" t="s">
        <v>144</v>
      </c>
      <c r="C5" s="71" t="s">
        <v>858</v>
      </c>
      <c r="D5" s="108" t="s">
        <v>173</v>
      </c>
    </row>
    <row r="6" spans="1:6">
      <c r="A6" s="330">
        <v>1</v>
      </c>
      <c r="B6" s="292" t="s">
        <v>843</v>
      </c>
      <c r="C6" s="640">
        <f>SUM(C7:C9)</f>
        <v>1070088856.35094</v>
      </c>
      <c r="D6" s="64"/>
      <c r="E6" s="3"/>
    </row>
    <row r="7" spans="1:6">
      <c r="A7" s="330">
        <v>1.1000000000000001</v>
      </c>
      <c r="B7" s="293" t="s">
        <v>96</v>
      </c>
      <c r="C7" s="504">
        <v>29067869.504699998</v>
      </c>
      <c r="D7" s="65"/>
      <c r="E7" s="3"/>
    </row>
    <row r="8" spans="1:6">
      <c r="A8" s="330">
        <v>1.2</v>
      </c>
      <c r="B8" s="293" t="s">
        <v>97</v>
      </c>
      <c r="C8" s="504">
        <v>372799481.83139527</v>
      </c>
      <c r="D8" s="65"/>
      <c r="E8" s="3"/>
    </row>
    <row r="9" spans="1:6">
      <c r="A9" s="330">
        <v>1.3</v>
      </c>
      <c r="B9" s="293" t="s">
        <v>98</v>
      </c>
      <c r="C9" s="504">
        <v>668221505.01484478</v>
      </c>
      <c r="D9" s="65"/>
      <c r="E9" s="3"/>
    </row>
    <row r="10" spans="1:6">
      <c r="A10" s="330">
        <v>2</v>
      </c>
      <c r="B10" s="294" t="s">
        <v>730</v>
      </c>
      <c r="C10" s="504">
        <v>0</v>
      </c>
      <c r="D10" s="65"/>
      <c r="E10" s="3"/>
    </row>
    <row r="11" spans="1:6">
      <c r="A11" s="330">
        <v>2.1</v>
      </c>
      <c r="B11" s="295" t="s">
        <v>731</v>
      </c>
      <c r="C11" s="504">
        <v>0</v>
      </c>
      <c r="D11" s="66"/>
      <c r="E11" s="3"/>
    </row>
    <row r="12" spans="1:6" ht="23.45" customHeight="1">
      <c r="A12" s="330">
        <v>3</v>
      </c>
      <c r="B12" s="296" t="s">
        <v>732</v>
      </c>
      <c r="C12" s="504">
        <v>0</v>
      </c>
      <c r="D12" s="66"/>
      <c r="E12" s="3"/>
    </row>
    <row r="13" spans="1:6" ht="23.1" customHeight="1">
      <c r="A13" s="330">
        <v>4</v>
      </c>
      <c r="B13" s="297" t="s">
        <v>733</v>
      </c>
      <c r="C13" s="504">
        <v>0</v>
      </c>
      <c r="D13" s="66"/>
      <c r="E13" s="3"/>
    </row>
    <row r="14" spans="1:6">
      <c r="A14" s="330">
        <v>5</v>
      </c>
      <c r="B14" s="297" t="s">
        <v>734</v>
      </c>
      <c r="C14" s="506">
        <f>SUM(C15:C17)</f>
        <v>7246949.21</v>
      </c>
      <c r="D14" s="66"/>
      <c r="E14" s="3"/>
    </row>
    <row r="15" spans="1:6">
      <c r="A15" s="330">
        <v>5.0999999999999996</v>
      </c>
      <c r="B15" s="298" t="s">
        <v>735</v>
      </c>
      <c r="C15" s="504">
        <v>168050</v>
      </c>
      <c r="D15" s="66"/>
      <c r="E15" s="3"/>
    </row>
    <row r="16" spans="1:6">
      <c r="A16" s="330">
        <v>5.2</v>
      </c>
      <c r="B16" s="298" t="s">
        <v>569</v>
      </c>
      <c r="C16" s="504">
        <v>7078899.21</v>
      </c>
      <c r="D16" s="65"/>
      <c r="E16" s="3"/>
    </row>
    <row r="17" spans="1:5">
      <c r="A17" s="330">
        <v>5.3</v>
      </c>
      <c r="B17" s="298" t="s">
        <v>736</v>
      </c>
      <c r="C17" s="504">
        <v>0</v>
      </c>
      <c r="D17" s="65"/>
      <c r="E17" s="3"/>
    </row>
    <row r="18" spans="1:5">
      <c r="A18" s="330">
        <v>6</v>
      </c>
      <c r="B18" s="296" t="s">
        <v>737</v>
      </c>
      <c r="C18" s="505">
        <f>SUM(C19:C20)</f>
        <v>888694135.67515171</v>
      </c>
      <c r="D18" s="65"/>
      <c r="E18" s="3"/>
    </row>
    <row r="19" spans="1:5">
      <c r="A19" s="330">
        <v>6.1</v>
      </c>
      <c r="B19" s="298" t="s">
        <v>569</v>
      </c>
      <c r="C19" s="504">
        <v>55647062.831984356</v>
      </c>
      <c r="D19" s="65"/>
      <c r="E19" s="3"/>
    </row>
    <row r="20" spans="1:5">
      <c r="A20" s="330">
        <v>6.2</v>
      </c>
      <c r="B20" s="298" t="s">
        <v>736</v>
      </c>
      <c r="C20" s="504">
        <v>833047072.8431673</v>
      </c>
      <c r="D20" s="65"/>
      <c r="E20" s="3"/>
    </row>
    <row r="21" spans="1:5">
      <c r="A21" s="330">
        <v>7</v>
      </c>
      <c r="B21" s="299" t="s">
        <v>738</v>
      </c>
      <c r="C21" s="505">
        <v>9372300</v>
      </c>
      <c r="D21" s="65"/>
      <c r="E21" s="3"/>
    </row>
    <row r="22" spans="1:5">
      <c r="A22" s="330">
        <v>8</v>
      </c>
      <c r="B22" s="300" t="s">
        <v>739</v>
      </c>
      <c r="C22" s="505">
        <v>0</v>
      </c>
      <c r="D22" s="65"/>
      <c r="E22" s="3"/>
    </row>
    <row r="23" spans="1:5">
      <c r="A23" s="330">
        <v>9</v>
      </c>
      <c r="B23" s="297" t="s">
        <v>740</v>
      </c>
      <c r="C23" s="505">
        <f>SUM(C24:C25)</f>
        <v>20381105.879403263</v>
      </c>
      <c r="D23" s="346"/>
      <c r="E23" s="3"/>
    </row>
    <row r="24" spans="1:5">
      <c r="A24" s="330">
        <v>9.1</v>
      </c>
      <c r="B24" s="301" t="s">
        <v>741</v>
      </c>
      <c r="C24" s="504">
        <v>20381105.879403263</v>
      </c>
      <c r="D24" s="67"/>
      <c r="E24" s="3"/>
    </row>
    <row r="25" spans="1:5">
      <c r="A25" s="330">
        <v>9.1999999999999993</v>
      </c>
      <c r="B25" s="301" t="s">
        <v>742</v>
      </c>
      <c r="C25" s="504">
        <v>0</v>
      </c>
      <c r="D25" s="345"/>
      <c r="E25" s="3"/>
    </row>
    <row r="26" spans="1:5">
      <c r="A26" s="330">
        <v>10</v>
      </c>
      <c r="B26" s="297" t="s">
        <v>36</v>
      </c>
      <c r="C26" s="505">
        <f>SUM(C27:C28)</f>
        <v>9006732.9399999995</v>
      </c>
      <c r="D26" s="468" t="s">
        <v>935</v>
      </c>
      <c r="E26" s="3"/>
    </row>
    <row r="27" spans="1:5">
      <c r="A27" s="330">
        <v>10.1</v>
      </c>
      <c r="B27" s="301" t="s">
        <v>743</v>
      </c>
      <c r="C27" s="504">
        <v>0</v>
      </c>
      <c r="D27" s="65"/>
      <c r="E27" s="3"/>
    </row>
    <row r="28" spans="1:5">
      <c r="A28" s="330">
        <v>10.199999999999999</v>
      </c>
      <c r="B28" s="301" t="s">
        <v>744</v>
      </c>
      <c r="C28" s="504">
        <v>9006732.9399999995</v>
      </c>
      <c r="D28" s="65"/>
      <c r="E28" s="3"/>
    </row>
    <row r="29" spans="1:5">
      <c r="A29" s="330">
        <v>11</v>
      </c>
      <c r="B29" s="297" t="s">
        <v>745</v>
      </c>
      <c r="C29" s="504">
        <v>0</v>
      </c>
      <c r="D29" s="65"/>
      <c r="E29" s="3"/>
    </row>
    <row r="30" spans="1:5">
      <c r="A30" s="330">
        <v>11.1</v>
      </c>
      <c r="B30" s="301" t="s">
        <v>746</v>
      </c>
      <c r="C30" s="504">
        <v>0</v>
      </c>
      <c r="D30" s="65"/>
      <c r="E30" s="3"/>
    </row>
    <row r="31" spans="1:5">
      <c r="A31" s="330">
        <v>11.2</v>
      </c>
      <c r="B31" s="301" t="s">
        <v>747</v>
      </c>
      <c r="C31" s="504">
        <v>0</v>
      </c>
      <c r="D31" s="65"/>
      <c r="E31" s="3"/>
    </row>
    <row r="32" spans="1:5">
      <c r="A32" s="330">
        <v>13</v>
      </c>
      <c r="B32" s="297" t="s">
        <v>99</v>
      </c>
      <c r="C32" s="505">
        <v>92824841.228761062</v>
      </c>
      <c r="D32" s="65"/>
      <c r="E32" s="3"/>
    </row>
    <row r="33" spans="1:5">
      <c r="A33" s="330">
        <v>13.1</v>
      </c>
      <c r="B33" s="302" t="s">
        <v>748</v>
      </c>
      <c r="C33" s="504">
        <v>91003942.92346108</v>
      </c>
      <c r="D33" s="65"/>
      <c r="E33" s="3"/>
    </row>
    <row r="34" spans="1:5">
      <c r="A34" s="330">
        <v>13.2</v>
      </c>
      <c r="B34" s="302" t="s">
        <v>749</v>
      </c>
      <c r="C34" s="504">
        <v>0</v>
      </c>
      <c r="D34" s="67"/>
      <c r="E34" s="3"/>
    </row>
    <row r="35" spans="1:5">
      <c r="A35" s="330">
        <v>14</v>
      </c>
      <c r="B35" s="303" t="s">
        <v>750</v>
      </c>
      <c r="C35" s="507">
        <f>SUM(C6,C10,C12,C13,C14,C18,C21,C22,C23,C26,C29,C32)</f>
        <v>2097614921.284256</v>
      </c>
      <c r="D35" s="67"/>
      <c r="E35" s="3"/>
    </row>
    <row r="36" spans="1:5">
      <c r="A36" s="330"/>
      <c r="B36" s="304" t="s">
        <v>104</v>
      </c>
      <c r="C36" s="508"/>
      <c r="D36" s="68"/>
      <c r="E36" s="3"/>
    </row>
    <row r="37" spans="1:5">
      <c r="A37" s="330">
        <v>15</v>
      </c>
      <c r="B37" s="305" t="s">
        <v>751</v>
      </c>
      <c r="C37" s="504">
        <v>0</v>
      </c>
      <c r="D37" s="345"/>
      <c r="E37" s="3"/>
    </row>
    <row r="38" spans="1:5">
      <c r="A38" s="330">
        <v>15.1</v>
      </c>
      <c r="B38" s="306" t="s">
        <v>731</v>
      </c>
      <c r="C38" s="504">
        <v>0</v>
      </c>
      <c r="D38" s="65"/>
      <c r="E38" s="3"/>
    </row>
    <row r="39" spans="1:5" ht="21">
      <c r="A39" s="330">
        <v>16</v>
      </c>
      <c r="B39" s="299" t="s">
        <v>752</v>
      </c>
      <c r="C39" s="504">
        <v>0</v>
      </c>
      <c r="D39" s="65"/>
      <c r="E39" s="3"/>
    </row>
    <row r="40" spans="1:5">
      <c r="A40" s="330">
        <v>17</v>
      </c>
      <c r="B40" s="299" t="s">
        <v>753</v>
      </c>
      <c r="C40" s="641">
        <f>SUM(C41:C44)</f>
        <v>1592403005.9662557</v>
      </c>
      <c r="D40" s="65"/>
      <c r="E40" s="3"/>
    </row>
    <row r="41" spans="1:5">
      <c r="A41" s="330">
        <v>17.100000000000001</v>
      </c>
      <c r="B41" s="307" t="s">
        <v>754</v>
      </c>
      <c r="C41" s="504">
        <v>1574861137.8564003</v>
      </c>
      <c r="D41" s="65"/>
      <c r="E41" s="3"/>
    </row>
    <row r="42" spans="1:5">
      <c r="A42" s="337">
        <v>17.2</v>
      </c>
      <c r="B42" s="338" t="s">
        <v>100</v>
      </c>
      <c r="C42" s="504">
        <v>0</v>
      </c>
      <c r="D42" s="67"/>
      <c r="E42" s="3"/>
    </row>
    <row r="43" spans="1:5">
      <c r="A43" s="330">
        <v>17.3</v>
      </c>
      <c r="B43" s="339" t="s">
        <v>755</v>
      </c>
      <c r="C43" s="504">
        <v>0</v>
      </c>
      <c r="D43" s="340"/>
      <c r="E43" s="3"/>
    </row>
    <row r="44" spans="1:5">
      <c r="A44" s="330">
        <v>17.399999999999999</v>
      </c>
      <c r="B44" s="339" t="s">
        <v>756</v>
      </c>
      <c r="C44" s="504">
        <v>17541868.109855317</v>
      </c>
      <c r="D44" s="340"/>
      <c r="E44" s="3"/>
    </row>
    <row r="45" spans="1:5">
      <c r="A45" s="330">
        <v>18</v>
      </c>
      <c r="B45" s="315" t="s">
        <v>757</v>
      </c>
      <c r="C45" s="505">
        <v>263422.28941405838</v>
      </c>
      <c r="D45" s="340"/>
      <c r="E45" s="3"/>
    </row>
    <row r="46" spans="1:5">
      <c r="A46" s="330">
        <v>19</v>
      </c>
      <c r="B46" s="315" t="s">
        <v>758</v>
      </c>
      <c r="C46" s="642">
        <f>SUM(C47:C48)</f>
        <v>8143591.7107079215</v>
      </c>
      <c r="D46" s="341"/>
      <c r="E46" s="3"/>
    </row>
    <row r="47" spans="1:5">
      <c r="A47" s="330">
        <v>19.100000000000001</v>
      </c>
      <c r="B47" s="342" t="s">
        <v>759</v>
      </c>
      <c r="C47" s="504">
        <v>6006200.7793989535</v>
      </c>
      <c r="D47" s="341"/>
      <c r="E47" s="3"/>
    </row>
    <row r="48" spans="1:5">
      <c r="A48" s="330">
        <v>19.2</v>
      </c>
      <c r="B48" s="342" t="s">
        <v>760</v>
      </c>
      <c r="C48" s="504">
        <v>2137390.9313089675</v>
      </c>
      <c r="D48" s="341"/>
      <c r="E48" s="3"/>
    </row>
    <row r="49" spans="1:5">
      <c r="A49" s="330">
        <v>20</v>
      </c>
      <c r="B49" s="311" t="s">
        <v>101</v>
      </c>
      <c r="C49" s="505">
        <v>81058272.75399977</v>
      </c>
      <c r="D49" s="468" t="s">
        <v>984</v>
      </c>
      <c r="E49" s="3"/>
    </row>
    <row r="50" spans="1:5">
      <c r="A50" s="330">
        <v>21</v>
      </c>
      <c r="B50" s="312" t="s">
        <v>89</v>
      </c>
      <c r="C50" s="505">
        <v>4684620.6264000004</v>
      </c>
      <c r="D50" s="341"/>
      <c r="E50" s="3"/>
    </row>
    <row r="51" spans="1:5">
      <c r="A51" s="330">
        <v>21.1</v>
      </c>
      <c r="B51" s="308" t="s">
        <v>761</v>
      </c>
      <c r="C51" s="505">
        <v>0</v>
      </c>
      <c r="D51" s="341"/>
      <c r="E51" s="3"/>
    </row>
    <row r="52" spans="1:5">
      <c r="A52" s="330">
        <v>22</v>
      </c>
      <c r="B52" s="311" t="s">
        <v>762</v>
      </c>
      <c r="C52" s="642">
        <f>SUM(C37,C39,C40,C45,C46,C49,C50)</f>
        <v>1686552913.3467774</v>
      </c>
      <c r="D52" s="341"/>
      <c r="E52" s="3"/>
    </row>
    <row r="53" spans="1:5">
      <c r="A53" s="330"/>
      <c r="B53" s="313" t="s">
        <v>763</v>
      </c>
      <c r="C53" s="509">
        <v>0</v>
      </c>
      <c r="D53" s="341"/>
      <c r="E53" s="3"/>
    </row>
    <row r="54" spans="1:5">
      <c r="A54" s="330">
        <v>23</v>
      </c>
      <c r="B54" s="311" t="s">
        <v>105</v>
      </c>
      <c r="C54" s="505">
        <v>114430000</v>
      </c>
      <c r="D54" s="468" t="s">
        <v>985</v>
      </c>
      <c r="E54" s="3"/>
    </row>
    <row r="55" spans="1:5">
      <c r="A55" s="330">
        <v>24</v>
      </c>
      <c r="B55" s="311" t="s">
        <v>764</v>
      </c>
      <c r="C55" s="505">
        <v>0</v>
      </c>
      <c r="D55" s="341"/>
      <c r="E55" s="3"/>
    </row>
    <row r="56" spans="1:5">
      <c r="A56" s="330">
        <v>25</v>
      </c>
      <c r="B56" s="311" t="s">
        <v>102</v>
      </c>
      <c r="C56" s="505">
        <v>0</v>
      </c>
      <c r="D56" s="341"/>
      <c r="E56" s="3"/>
    </row>
    <row r="57" spans="1:5">
      <c r="A57" s="330">
        <v>26</v>
      </c>
      <c r="B57" s="315" t="s">
        <v>765</v>
      </c>
      <c r="C57" s="505">
        <v>0</v>
      </c>
      <c r="D57" s="341"/>
      <c r="E57" s="3"/>
    </row>
    <row r="58" spans="1:5">
      <c r="A58" s="330">
        <v>27</v>
      </c>
      <c r="B58" s="315" t="s">
        <v>766</v>
      </c>
      <c r="C58" s="643">
        <f>SUM(C59:C60)</f>
        <v>25763611.367281228</v>
      </c>
      <c r="D58" s="341"/>
      <c r="E58" s="3"/>
    </row>
    <row r="59" spans="1:5">
      <c r="A59" s="330">
        <v>27.1</v>
      </c>
      <c r="B59" s="342" t="s">
        <v>767</v>
      </c>
      <c r="C59" s="504">
        <v>25763611.367281228</v>
      </c>
      <c r="D59" s="468" t="s">
        <v>986</v>
      </c>
      <c r="E59" s="3"/>
    </row>
    <row r="60" spans="1:5">
      <c r="A60" s="330">
        <v>27.2</v>
      </c>
      <c r="B60" s="339" t="s">
        <v>768</v>
      </c>
      <c r="C60" s="504">
        <v>0</v>
      </c>
      <c r="D60" s="341"/>
      <c r="E60" s="3"/>
    </row>
    <row r="61" spans="1:5">
      <c r="A61" s="330">
        <v>28</v>
      </c>
      <c r="B61" s="312" t="s">
        <v>769</v>
      </c>
      <c r="C61" s="504">
        <v>0</v>
      </c>
      <c r="D61" s="341"/>
      <c r="E61" s="3"/>
    </row>
    <row r="62" spans="1:5">
      <c r="A62" s="330">
        <v>29</v>
      </c>
      <c r="B62" s="315" t="s">
        <v>770</v>
      </c>
      <c r="C62" s="643">
        <f>SUM(C63:C65)</f>
        <v>42724.254257708555</v>
      </c>
      <c r="D62" s="341"/>
      <c r="E62" s="3"/>
    </row>
    <row r="63" spans="1:5">
      <c r="A63" s="330">
        <v>29.1</v>
      </c>
      <c r="B63" s="343" t="s">
        <v>771</v>
      </c>
      <c r="C63" s="504">
        <v>0</v>
      </c>
      <c r="D63" s="341"/>
      <c r="E63" s="3"/>
    </row>
    <row r="64" spans="1:5" ht="24" customHeight="1">
      <c r="A64" s="330">
        <v>29.2</v>
      </c>
      <c r="B64" s="342" t="s">
        <v>772</v>
      </c>
      <c r="C64" s="504">
        <v>0</v>
      </c>
      <c r="D64" s="341"/>
      <c r="E64" s="3"/>
    </row>
    <row r="65" spans="1:5" ht="21.95" customHeight="1">
      <c r="A65" s="330">
        <v>29.3</v>
      </c>
      <c r="B65" s="344" t="s">
        <v>773</v>
      </c>
      <c r="C65" s="504">
        <v>42724.254257708555</v>
      </c>
      <c r="D65" s="468" t="s">
        <v>987</v>
      </c>
      <c r="E65" s="3"/>
    </row>
    <row r="66" spans="1:5">
      <c r="A66" s="330">
        <v>30</v>
      </c>
      <c r="B66" s="315" t="s">
        <v>103</v>
      </c>
      <c r="C66" s="505">
        <v>270825672.78184021</v>
      </c>
      <c r="D66" s="468" t="s">
        <v>988</v>
      </c>
      <c r="E66" s="3"/>
    </row>
    <row r="67" spans="1:5">
      <c r="A67" s="330">
        <v>31</v>
      </c>
      <c r="B67" s="314" t="s">
        <v>774</v>
      </c>
      <c r="C67" s="643">
        <f>SUM(C54,C55,C56,C57,C58,C61,C62,C66)</f>
        <v>411062008.40337914</v>
      </c>
      <c r="D67" s="341"/>
      <c r="E67" s="3"/>
    </row>
    <row r="68" spans="1:5" ht="16.5" thickBot="1">
      <c r="A68" s="330">
        <v>32</v>
      </c>
      <c r="B68" s="315" t="s">
        <v>775</v>
      </c>
      <c r="C68" s="644">
        <f>SUM(C52,C67)</f>
        <v>2097614921.7501566</v>
      </c>
      <c r="D68" s="341"/>
      <c r="E68" s="3"/>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S40"/>
  <sheetViews>
    <sheetView zoomScale="80" zoomScaleNormal="80" workbookViewId="0">
      <pane xSplit="2" ySplit="7" topLeftCell="C8" activePane="bottomRight" state="frozen"/>
      <selection pane="topRight" activeCell="C1" sqref="C1"/>
      <selection pane="bottomLeft" activeCell="A8" sqref="A8"/>
      <selection pane="bottomRight"/>
    </sheetView>
  </sheetViews>
  <sheetFormatPr defaultColWidth="9.140625" defaultRowHeight="12.75"/>
  <cols>
    <col min="1" max="1" width="10.5703125" style="1" bestFit="1" customWidth="1"/>
    <col min="2" max="2" width="97" style="1" bestFit="1" customWidth="1"/>
    <col min="3" max="3" width="14.5703125" style="1" bestFit="1" customWidth="1"/>
    <col min="4" max="4" width="13.42578125" style="1" bestFit="1" customWidth="1"/>
    <col min="5" max="5" width="14.5703125" style="1" bestFit="1" customWidth="1"/>
    <col min="6" max="6" width="13.42578125" style="1" bestFit="1" customWidth="1"/>
    <col min="7" max="7" width="9.5703125" style="1" bestFit="1" customWidth="1"/>
    <col min="8" max="8" width="13.42578125" style="1" bestFit="1" customWidth="1"/>
    <col min="9" max="9" width="14.5703125" style="1" bestFit="1" customWidth="1"/>
    <col min="10" max="10" width="13.42578125" style="1" bestFit="1" customWidth="1"/>
    <col min="11" max="11" width="9.5703125" style="1" bestFit="1" customWidth="1"/>
    <col min="12" max="12" width="13.42578125" style="1" bestFit="1" customWidth="1"/>
    <col min="13" max="13" width="16" style="1" bestFit="1" customWidth="1"/>
    <col min="14" max="14" width="13.5703125" style="1" bestFit="1" customWidth="1"/>
    <col min="15" max="15" width="9.5703125" style="1" bestFit="1" customWidth="1"/>
    <col min="16" max="16" width="13.42578125" style="1" bestFit="1" customWidth="1"/>
    <col min="17" max="17" width="13.5703125" style="1" bestFit="1" customWidth="1"/>
    <col min="18" max="18" width="13.42578125" style="1" bestFit="1" customWidth="1"/>
    <col min="19" max="19" width="31.7109375" style="1" bestFit="1" customWidth="1"/>
    <col min="20" max="16384" width="9.140625" style="5"/>
  </cols>
  <sheetData>
    <row r="1" spans="1:19">
      <c r="A1" s="1" t="s">
        <v>108</v>
      </c>
      <c r="B1" s="1" t="str">
        <f>Info!C2</f>
        <v>სს "ბანკი ქართუ"</v>
      </c>
    </row>
    <row r="2" spans="1:19">
      <c r="A2" s="1" t="s">
        <v>109</v>
      </c>
      <c r="B2" s="498">
        <f>'1. key ratios'!B2</f>
        <v>45291</v>
      </c>
    </row>
    <row r="4" spans="1:19" ht="26.25" thickBot="1">
      <c r="A4" s="19" t="s">
        <v>259</v>
      </c>
      <c r="B4" s="142" t="s">
        <v>294</v>
      </c>
    </row>
    <row r="5" spans="1:19">
      <c r="A5" s="55"/>
      <c r="B5" s="56"/>
      <c r="C5" s="50" t="s">
        <v>0</v>
      </c>
      <c r="D5" s="50" t="s">
        <v>1</v>
      </c>
      <c r="E5" s="50" t="s">
        <v>2</v>
      </c>
      <c r="F5" s="50" t="s">
        <v>3</v>
      </c>
      <c r="G5" s="50" t="s">
        <v>4</v>
      </c>
      <c r="H5" s="50" t="s">
        <v>5</v>
      </c>
      <c r="I5" s="50" t="s">
        <v>145</v>
      </c>
      <c r="J5" s="50" t="s">
        <v>146</v>
      </c>
      <c r="K5" s="50" t="s">
        <v>147</v>
      </c>
      <c r="L5" s="50" t="s">
        <v>148</v>
      </c>
      <c r="M5" s="50" t="s">
        <v>149</v>
      </c>
      <c r="N5" s="50" t="s">
        <v>150</v>
      </c>
      <c r="O5" s="50" t="s">
        <v>281</v>
      </c>
      <c r="P5" s="50" t="s">
        <v>282</v>
      </c>
      <c r="Q5" s="50" t="s">
        <v>283</v>
      </c>
      <c r="R5" s="138" t="s">
        <v>284</v>
      </c>
      <c r="S5" s="51" t="s">
        <v>285</v>
      </c>
    </row>
    <row r="6" spans="1:19" ht="46.5" customHeight="1">
      <c r="A6" s="72"/>
      <c r="B6" s="741" t="s">
        <v>286</v>
      </c>
      <c r="C6" s="739">
        <v>0</v>
      </c>
      <c r="D6" s="740"/>
      <c r="E6" s="739">
        <v>0.2</v>
      </c>
      <c r="F6" s="740"/>
      <c r="G6" s="739">
        <v>0.35</v>
      </c>
      <c r="H6" s="740"/>
      <c r="I6" s="739">
        <v>0.5</v>
      </c>
      <c r="J6" s="740"/>
      <c r="K6" s="739">
        <v>0.75</v>
      </c>
      <c r="L6" s="740"/>
      <c r="M6" s="739">
        <v>1</v>
      </c>
      <c r="N6" s="740"/>
      <c r="O6" s="739">
        <v>1.5</v>
      </c>
      <c r="P6" s="740"/>
      <c r="Q6" s="739">
        <v>2.5</v>
      </c>
      <c r="R6" s="740"/>
      <c r="S6" s="737" t="s">
        <v>156</v>
      </c>
    </row>
    <row r="7" spans="1:19">
      <c r="A7" s="72"/>
      <c r="B7" s="742"/>
      <c r="C7" s="141" t="s">
        <v>279</v>
      </c>
      <c r="D7" s="141" t="s">
        <v>280</v>
      </c>
      <c r="E7" s="141" t="s">
        <v>279</v>
      </c>
      <c r="F7" s="141" t="s">
        <v>280</v>
      </c>
      <c r="G7" s="141" t="s">
        <v>279</v>
      </c>
      <c r="H7" s="141" t="s">
        <v>280</v>
      </c>
      <c r="I7" s="141" t="s">
        <v>279</v>
      </c>
      <c r="J7" s="141" t="s">
        <v>280</v>
      </c>
      <c r="K7" s="141" t="s">
        <v>279</v>
      </c>
      <c r="L7" s="141" t="s">
        <v>280</v>
      </c>
      <c r="M7" s="141" t="s">
        <v>279</v>
      </c>
      <c r="N7" s="141" t="s">
        <v>280</v>
      </c>
      <c r="O7" s="141" t="s">
        <v>279</v>
      </c>
      <c r="P7" s="141" t="s">
        <v>280</v>
      </c>
      <c r="Q7" s="141" t="s">
        <v>279</v>
      </c>
      <c r="R7" s="141" t="s">
        <v>280</v>
      </c>
      <c r="S7" s="738"/>
    </row>
    <row r="8" spans="1:19">
      <c r="A8" s="54">
        <v>1</v>
      </c>
      <c r="B8" s="91" t="s">
        <v>134</v>
      </c>
      <c r="C8" s="608">
        <v>121852514.57257697</v>
      </c>
      <c r="D8" s="608">
        <v>0</v>
      </c>
      <c r="E8" s="608">
        <v>0</v>
      </c>
      <c r="F8" s="608">
        <v>0</v>
      </c>
      <c r="G8" s="608">
        <v>0</v>
      </c>
      <c r="H8" s="608">
        <v>0</v>
      </c>
      <c r="I8" s="608">
        <v>0</v>
      </c>
      <c r="J8" s="608">
        <v>0</v>
      </c>
      <c r="K8" s="608">
        <v>0</v>
      </c>
      <c r="L8" s="608">
        <v>0</v>
      </c>
      <c r="M8" s="608">
        <v>279877071.62139535</v>
      </c>
      <c r="N8" s="608">
        <v>0</v>
      </c>
      <c r="O8" s="608">
        <v>0</v>
      </c>
      <c r="P8" s="608">
        <v>0</v>
      </c>
      <c r="Q8" s="608">
        <v>0</v>
      </c>
      <c r="R8" s="608">
        <v>0</v>
      </c>
      <c r="S8" s="609">
        <f>$C$6*SUM(C8:D8)+$E$6*SUM(E8:F8)+$G$6*SUM(G8:H8)+$I$6*SUM(I8:J8)+$K$6*SUM(K8:L8)+$M$6*SUM(M8:N8)+$O$6*SUM(O8:P8)+$Q$6*SUM(Q8:R8)</f>
        <v>279877071.62139535</v>
      </c>
    </row>
    <row r="9" spans="1:19">
      <c r="A9" s="54">
        <v>2</v>
      </c>
      <c r="B9" s="91" t="s">
        <v>135</v>
      </c>
      <c r="C9" s="608">
        <v>0</v>
      </c>
      <c r="D9" s="608">
        <v>0</v>
      </c>
      <c r="E9" s="608">
        <v>0</v>
      </c>
      <c r="F9" s="608">
        <v>0</v>
      </c>
      <c r="G9" s="608">
        <v>0</v>
      </c>
      <c r="H9" s="608">
        <v>0</v>
      </c>
      <c r="I9" s="608">
        <v>0</v>
      </c>
      <c r="J9" s="608">
        <v>0</v>
      </c>
      <c r="K9" s="608">
        <v>0</v>
      </c>
      <c r="L9" s="608">
        <v>0</v>
      </c>
      <c r="M9" s="608">
        <v>0</v>
      </c>
      <c r="N9" s="608">
        <v>0</v>
      </c>
      <c r="O9" s="608">
        <v>0</v>
      </c>
      <c r="P9" s="608">
        <v>0</v>
      </c>
      <c r="Q9" s="608">
        <v>0</v>
      </c>
      <c r="R9" s="608">
        <v>0</v>
      </c>
      <c r="S9" s="609">
        <f t="shared" ref="S9:S21" si="0">$C$6*SUM(C9:D9)+$E$6*SUM(E9:F9)+$G$6*SUM(G9:H9)+$I$6*SUM(I9:J9)+$K$6*SUM(K9:L9)+$M$6*SUM(M9:N9)+$O$6*SUM(O9:P9)+$Q$6*SUM(Q9:R9)</f>
        <v>0</v>
      </c>
    </row>
    <row r="10" spans="1:19">
      <c r="A10" s="54">
        <v>3</v>
      </c>
      <c r="B10" s="91" t="s">
        <v>136</v>
      </c>
      <c r="C10" s="608">
        <v>0</v>
      </c>
      <c r="D10" s="608">
        <v>0</v>
      </c>
      <c r="E10" s="608">
        <v>0</v>
      </c>
      <c r="F10" s="608">
        <v>0</v>
      </c>
      <c r="G10" s="608">
        <v>0</v>
      </c>
      <c r="H10" s="608">
        <v>0</v>
      </c>
      <c r="I10" s="608">
        <v>0</v>
      </c>
      <c r="J10" s="608">
        <v>0</v>
      </c>
      <c r="K10" s="608">
        <v>0</v>
      </c>
      <c r="L10" s="608">
        <v>0</v>
      </c>
      <c r="M10" s="608">
        <v>0</v>
      </c>
      <c r="N10" s="608">
        <v>0</v>
      </c>
      <c r="O10" s="608">
        <v>0</v>
      </c>
      <c r="P10" s="608">
        <v>0</v>
      </c>
      <c r="Q10" s="608">
        <v>0</v>
      </c>
      <c r="R10" s="608">
        <v>0</v>
      </c>
      <c r="S10" s="609">
        <f t="shared" si="0"/>
        <v>0</v>
      </c>
    </row>
    <row r="11" spans="1:19">
      <c r="A11" s="54">
        <v>4</v>
      </c>
      <c r="B11" s="91" t="s">
        <v>137</v>
      </c>
      <c r="C11" s="608">
        <v>0</v>
      </c>
      <c r="D11" s="608">
        <v>0</v>
      </c>
      <c r="E11" s="608">
        <v>0</v>
      </c>
      <c r="F11" s="608">
        <v>0</v>
      </c>
      <c r="G11" s="608">
        <v>0</v>
      </c>
      <c r="H11" s="608">
        <v>0</v>
      </c>
      <c r="I11" s="608">
        <v>0</v>
      </c>
      <c r="J11" s="608">
        <v>0</v>
      </c>
      <c r="K11" s="608">
        <v>0</v>
      </c>
      <c r="L11" s="608">
        <v>0</v>
      </c>
      <c r="M11" s="608">
        <v>0</v>
      </c>
      <c r="N11" s="608">
        <v>0</v>
      </c>
      <c r="O11" s="608">
        <v>0</v>
      </c>
      <c r="P11" s="608">
        <v>0</v>
      </c>
      <c r="Q11" s="608">
        <v>0</v>
      </c>
      <c r="R11" s="608">
        <v>0</v>
      </c>
      <c r="S11" s="609">
        <f t="shared" si="0"/>
        <v>0</v>
      </c>
    </row>
    <row r="12" spans="1:19">
      <c r="A12" s="54">
        <v>5</v>
      </c>
      <c r="B12" s="91" t="s">
        <v>948</v>
      </c>
      <c r="C12" s="608">
        <v>0</v>
      </c>
      <c r="D12" s="608">
        <v>0</v>
      </c>
      <c r="E12" s="608">
        <v>0</v>
      </c>
      <c r="F12" s="608">
        <v>0</v>
      </c>
      <c r="G12" s="608">
        <v>0</v>
      </c>
      <c r="H12" s="608">
        <v>0</v>
      </c>
      <c r="I12" s="608">
        <v>0</v>
      </c>
      <c r="J12" s="608">
        <v>0</v>
      </c>
      <c r="K12" s="608">
        <v>0</v>
      </c>
      <c r="L12" s="608">
        <v>0</v>
      </c>
      <c r="M12" s="608">
        <v>0</v>
      </c>
      <c r="N12" s="608">
        <v>0</v>
      </c>
      <c r="O12" s="608">
        <v>0</v>
      </c>
      <c r="P12" s="608">
        <v>0</v>
      </c>
      <c r="Q12" s="608">
        <v>0</v>
      </c>
      <c r="R12" s="608">
        <v>0</v>
      </c>
      <c r="S12" s="609">
        <f t="shared" si="0"/>
        <v>0</v>
      </c>
    </row>
    <row r="13" spans="1:19">
      <c r="A13" s="54">
        <v>6</v>
      </c>
      <c r="B13" s="91" t="s">
        <v>138</v>
      </c>
      <c r="C13" s="608">
        <v>0</v>
      </c>
      <c r="D13" s="608">
        <v>0</v>
      </c>
      <c r="E13" s="608">
        <v>234739228.06000003</v>
      </c>
      <c r="F13" s="608">
        <v>0</v>
      </c>
      <c r="G13" s="608">
        <v>0</v>
      </c>
      <c r="H13" s="608">
        <v>0</v>
      </c>
      <c r="I13" s="608">
        <v>433482276.95484471</v>
      </c>
      <c r="J13" s="608">
        <v>0</v>
      </c>
      <c r="K13" s="608">
        <v>0</v>
      </c>
      <c r="L13" s="608">
        <v>0</v>
      </c>
      <c r="M13" s="608">
        <v>0</v>
      </c>
      <c r="N13" s="608">
        <v>0</v>
      </c>
      <c r="O13" s="608">
        <v>0</v>
      </c>
      <c r="P13" s="608">
        <v>0</v>
      </c>
      <c r="Q13" s="608">
        <v>0</v>
      </c>
      <c r="R13" s="608">
        <v>0</v>
      </c>
      <c r="S13" s="609">
        <f t="shared" si="0"/>
        <v>263688984.08942237</v>
      </c>
    </row>
    <row r="14" spans="1:19">
      <c r="A14" s="54">
        <v>7</v>
      </c>
      <c r="B14" s="91" t="s">
        <v>71</v>
      </c>
      <c r="C14" s="608">
        <v>0</v>
      </c>
      <c r="D14" s="608">
        <v>0</v>
      </c>
      <c r="E14" s="608">
        <v>0</v>
      </c>
      <c r="F14" s="608">
        <v>0</v>
      </c>
      <c r="G14" s="608">
        <v>0</v>
      </c>
      <c r="H14" s="608">
        <v>0</v>
      </c>
      <c r="I14" s="608">
        <v>0</v>
      </c>
      <c r="J14" s="608">
        <v>0</v>
      </c>
      <c r="K14" s="608">
        <v>0</v>
      </c>
      <c r="L14" s="608">
        <v>0</v>
      </c>
      <c r="M14" s="608">
        <v>777191312.58553839</v>
      </c>
      <c r="N14" s="608">
        <v>80808321.14348264</v>
      </c>
      <c r="O14" s="608">
        <v>0</v>
      </c>
      <c r="P14" s="608">
        <v>0</v>
      </c>
      <c r="Q14" s="608">
        <v>0</v>
      </c>
      <c r="R14" s="608">
        <v>0</v>
      </c>
      <c r="S14" s="609">
        <f t="shared" si="0"/>
        <v>857999633.72902107</v>
      </c>
    </row>
    <row r="15" spans="1:19">
      <c r="A15" s="54">
        <v>8</v>
      </c>
      <c r="B15" s="91" t="s">
        <v>72</v>
      </c>
      <c r="C15" s="608">
        <v>0</v>
      </c>
      <c r="D15" s="608">
        <v>0</v>
      </c>
      <c r="E15" s="608">
        <v>0</v>
      </c>
      <c r="F15" s="608">
        <v>0</v>
      </c>
      <c r="G15" s="608">
        <v>0</v>
      </c>
      <c r="H15" s="608">
        <v>0</v>
      </c>
      <c r="I15" s="608">
        <v>0</v>
      </c>
      <c r="J15" s="608">
        <v>0</v>
      </c>
      <c r="K15" s="608">
        <v>0</v>
      </c>
      <c r="L15" s="608">
        <v>0</v>
      </c>
      <c r="M15" s="608">
        <v>0</v>
      </c>
      <c r="N15" s="608">
        <v>0</v>
      </c>
      <c r="O15" s="608">
        <v>0</v>
      </c>
      <c r="P15" s="608">
        <v>0</v>
      </c>
      <c r="Q15" s="608">
        <v>0</v>
      </c>
      <c r="R15" s="608">
        <v>0</v>
      </c>
      <c r="S15" s="609">
        <f t="shared" si="0"/>
        <v>0</v>
      </c>
    </row>
    <row r="16" spans="1:19">
      <c r="A16" s="54">
        <v>9</v>
      </c>
      <c r="B16" s="91" t="s">
        <v>949</v>
      </c>
      <c r="C16" s="608">
        <v>0</v>
      </c>
      <c r="D16" s="608">
        <v>0</v>
      </c>
      <c r="E16" s="608">
        <v>0</v>
      </c>
      <c r="F16" s="608">
        <v>0</v>
      </c>
      <c r="G16" s="608">
        <v>0</v>
      </c>
      <c r="H16" s="608">
        <v>0</v>
      </c>
      <c r="I16" s="608">
        <v>0</v>
      </c>
      <c r="J16" s="608">
        <v>0</v>
      </c>
      <c r="K16" s="608">
        <v>0</v>
      </c>
      <c r="L16" s="608">
        <v>0</v>
      </c>
      <c r="M16" s="608">
        <v>0</v>
      </c>
      <c r="N16" s="608">
        <v>0</v>
      </c>
      <c r="O16" s="608">
        <v>0</v>
      </c>
      <c r="P16" s="608">
        <v>0</v>
      </c>
      <c r="Q16" s="608">
        <v>0</v>
      </c>
      <c r="R16" s="608">
        <v>0</v>
      </c>
      <c r="S16" s="609">
        <f t="shared" si="0"/>
        <v>0</v>
      </c>
    </row>
    <row r="17" spans="1:19">
      <c r="A17" s="54">
        <v>10</v>
      </c>
      <c r="B17" s="91" t="s">
        <v>67</v>
      </c>
      <c r="C17" s="608">
        <v>0</v>
      </c>
      <c r="D17" s="608">
        <v>0</v>
      </c>
      <c r="E17" s="608">
        <v>0</v>
      </c>
      <c r="F17" s="608">
        <v>0</v>
      </c>
      <c r="G17" s="608">
        <v>0</v>
      </c>
      <c r="H17" s="608">
        <v>0</v>
      </c>
      <c r="I17" s="608">
        <v>0</v>
      </c>
      <c r="J17" s="608">
        <v>0</v>
      </c>
      <c r="K17" s="608">
        <v>0</v>
      </c>
      <c r="L17" s="608">
        <v>0</v>
      </c>
      <c r="M17" s="608">
        <v>56268866.400613897</v>
      </c>
      <c r="N17" s="608">
        <v>0</v>
      </c>
      <c r="O17" s="608">
        <v>0</v>
      </c>
      <c r="P17" s="608">
        <v>0</v>
      </c>
      <c r="Q17" s="608">
        <v>0</v>
      </c>
      <c r="R17" s="608">
        <v>0</v>
      </c>
      <c r="S17" s="609">
        <f t="shared" si="0"/>
        <v>56268866.400613897</v>
      </c>
    </row>
    <row r="18" spans="1:19">
      <c r="A18" s="54">
        <v>11</v>
      </c>
      <c r="B18" s="91" t="s">
        <v>68</v>
      </c>
      <c r="C18" s="608">
        <v>0</v>
      </c>
      <c r="D18" s="608">
        <v>0</v>
      </c>
      <c r="E18" s="608">
        <v>0</v>
      </c>
      <c r="F18" s="608">
        <v>0</v>
      </c>
      <c r="G18" s="608">
        <v>0</v>
      </c>
      <c r="H18" s="608">
        <v>0</v>
      </c>
      <c r="I18" s="608">
        <v>0</v>
      </c>
      <c r="J18" s="608">
        <v>0</v>
      </c>
      <c r="K18" s="608">
        <v>0</v>
      </c>
      <c r="L18" s="608">
        <v>0</v>
      </c>
      <c r="M18" s="608">
        <v>0</v>
      </c>
      <c r="N18" s="608">
        <v>0</v>
      </c>
      <c r="O18" s="608">
        <v>0</v>
      </c>
      <c r="P18" s="608">
        <v>0</v>
      </c>
      <c r="Q18" s="608">
        <v>0</v>
      </c>
      <c r="R18" s="608">
        <v>0</v>
      </c>
      <c r="S18" s="609">
        <f t="shared" si="0"/>
        <v>0</v>
      </c>
    </row>
    <row r="19" spans="1:19">
      <c r="A19" s="54">
        <v>12</v>
      </c>
      <c r="B19" s="91" t="s">
        <v>69</v>
      </c>
      <c r="C19" s="608">
        <v>0</v>
      </c>
      <c r="D19" s="608">
        <v>0</v>
      </c>
      <c r="E19" s="608">
        <v>0</v>
      </c>
      <c r="F19" s="608">
        <v>0</v>
      </c>
      <c r="G19" s="608">
        <v>0</v>
      </c>
      <c r="H19" s="608">
        <v>0</v>
      </c>
      <c r="I19" s="608">
        <v>0</v>
      </c>
      <c r="J19" s="608">
        <v>0</v>
      </c>
      <c r="K19" s="608">
        <v>0</v>
      </c>
      <c r="L19" s="608">
        <v>0</v>
      </c>
      <c r="M19" s="608">
        <v>0</v>
      </c>
      <c r="N19" s="608">
        <v>0</v>
      </c>
      <c r="O19" s="608">
        <v>0</v>
      </c>
      <c r="P19" s="608">
        <v>0</v>
      </c>
      <c r="Q19" s="608">
        <v>0</v>
      </c>
      <c r="R19" s="608">
        <v>0</v>
      </c>
      <c r="S19" s="609">
        <f t="shared" si="0"/>
        <v>0</v>
      </c>
    </row>
    <row r="20" spans="1:19">
      <c r="A20" s="54">
        <v>13</v>
      </c>
      <c r="B20" s="91" t="s">
        <v>70</v>
      </c>
      <c r="C20" s="608">
        <v>0</v>
      </c>
      <c r="D20" s="608">
        <v>0</v>
      </c>
      <c r="E20" s="608">
        <v>0</v>
      </c>
      <c r="F20" s="608">
        <v>0</v>
      </c>
      <c r="G20" s="608">
        <v>0</v>
      </c>
      <c r="H20" s="608">
        <v>0</v>
      </c>
      <c r="I20" s="608">
        <v>0</v>
      </c>
      <c r="J20" s="608">
        <v>0</v>
      </c>
      <c r="K20" s="608">
        <v>0</v>
      </c>
      <c r="L20" s="608">
        <v>0</v>
      </c>
      <c r="M20" s="608">
        <v>0</v>
      </c>
      <c r="N20" s="608">
        <v>0</v>
      </c>
      <c r="O20" s="608">
        <v>0</v>
      </c>
      <c r="P20" s="608">
        <v>0</v>
      </c>
      <c r="Q20" s="608">
        <v>0</v>
      </c>
      <c r="R20" s="608">
        <v>0</v>
      </c>
      <c r="S20" s="609">
        <f t="shared" si="0"/>
        <v>0</v>
      </c>
    </row>
    <row r="21" spans="1:19">
      <c r="A21" s="54">
        <v>14</v>
      </c>
      <c r="B21" s="91" t="s">
        <v>154</v>
      </c>
      <c r="C21" s="608">
        <v>35648022.85410326</v>
      </c>
      <c r="D21" s="608">
        <v>0</v>
      </c>
      <c r="E21" s="608">
        <v>0</v>
      </c>
      <c r="F21" s="608">
        <v>0</v>
      </c>
      <c r="G21" s="608">
        <v>0</v>
      </c>
      <c r="H21" s="608">
        <v>0</v>
      </c>
      <c r="I21" s="608">
        <v>0</v>
      </c>
      <c r="J21" s="608">
        <v>0</v>
      </c>
      <c r="K21" s="608">
        <v>0</v>
      </c>
      <c r="L21" s="608">
        <v>0</v>
      </c>
      <c r="M21" s="608">
        <v>134977875.2626147</v>
      </c>
      <c r="N21" s="608">
        <v>4837965.3732670937</v>
      </c>
      <c r="O21" s="608">
        <v>0</v>
      </c>
      <c r="P21" s="608">
        <v>0</v>
      </c>
      <c r="Q21" s="608">
        <v>14528293.852832861</v>
      </c>
      <c r="R21" s="608">
        <v>0</v>
      </c>
      <c r="S21" s="609">
        <f t="shared" si="0"/>
        <v>176136575.26796395</v>
      </c>
    </row>
    <row r="22" spans="1:19" s="481" customFormat="1" ht="13.5" thickBot="1">
      <c r="A22" s="478"/>
      <c r="B22" s="479" t="s">
        <v>66</v>
      </c>
      <c r="C22" s="645">
        <f>SUM(C8:C21)</f>
        <v>157500537.42668024</v>
      </c>
      <c r="D22" s="645">
        <f t="shared" ref="D22:S22" si="1">SUM(D8:D21)</f>
        <v>0</v>
      </c>
      <c r="E22" s="645">
        <f t="shared" si="1"/>
        <v>234739228.06000003</v>
      </c>
      <c r="F22" s="645">
        <f t="shared" si="1"/>
        <v>0</v>
      </c>
      <c r="G22" s="645">
        <f t="shared" si="1"/>
        <v>0</v>
      </c>
      <c r="H22" s="645">
        <f t="shared" si="1"/>
        <v>0</v>
      </c>
      <c r="I22" s="645">
        <f t="shared" si="1"/>
        <v>433482276.95484471</v>
      </c>
      <c r="J22" s="645">
        <f t="shared" si="1"/>
        <v>0</v>
      </c>
      <c r="K22" s="645">
        <f t="shared" si="1"/>
        <v>0</v>
      </c>
      <c r="L22" s="645">
        <f t="shared" si="1"/>
        <v>0</v>
      </c>
      <c r="M22" s="645">
        <f t="shared" si="1"/>
        <v>1248315125.8701622</v>
      </c>
      <c r="N22" s="645">
        <f t="shared" si="1"/>
        <v>85646286.51674974</v>
      </c>
      <c r="O22" s="645">
        <f t="shared" si="1"/>
        <v>0</v>
      </c>
      <c r="P22" s="645">
        <f t="shared" si="1"/>
        <v>0</v>
      </c>
      <c r="Q22" s="645">
        <f t="shared" si="1"/>
        <v>14528293.852832861</v>
      </c>
      <c r="R22" s="645">
        <f t="shared" si="1"/>
        <v>0</v>
      </c>
      <c r="S22" s="645">
        <f t="shared" si="1"/>
        <v>1633971131.1084166</v>
      </c>
    </row>
    <row r="24" spans="1:19">
      <c r="C24" s="570"/>
      <c r="D24" s="570"/>
      <c r="E24" s="570"/>
      <c r="F24" s="570"/>
      <c r="G24" s="570"/>
      <c r="H24" s="570"/>
      <c r="I24" s="570"/>
      <c r="J24" s="570"/>
      <c r="K24" s="570"/>
      <c r="L24" s="570"/>
      <c r="M24" s="570"/>
      <c r="N24" s="570"/>
      <c r="O24" s="570"/>
      <c r="P24" s="570"/>
      <c r="Q24" s="570"/>
      <c r="R24" s="570"/>
      <c r="S24" s="570"/>
    </row>
    <row r="25" spans="1:19">
      <c r="C25" s="570"/>
      <c r="D25" s="570"/>
      <c r="E25" s="570"/>
      <c r="F25" s="570"/>
      <c r="G25" s="570"/>
      <c r="H25" s="570"/>
      <c r="I25" s="570"/>
      <c r="J25" s="570"/>
      <c r="K25" s="570"/>
      <c r="L25" s="570"/>
      <c r="M25" s="570"/>
      <c r="N25" s="570"/>
      <c r="O25" s="570"/>
      <c r="P25" s="570"/>
      <c r="Q25" s="570"/>
      <c r="R25" s="570"/>
      <c r="S25" s="570"/>
    </row>
    <row r="26" spans="1:19">
      <c r="C26" s="570"/>
      <c r="D26" s="570"/>
      <c r="E26" s="570"/>
      <c r="F26" s="570"/>
      <c r="G26" s="570"/>
      <c r="H26" s="570"/>
      <c r="I26" s="570"/>
      <c r="J26" s="570"/>
      <c r="K26" s="570"/>
      <c r="L26" s="570"/>
      <c r="M26" s="570"/>
      <c r="N26" s="570"/>
      <c r="O26" s="570"/>
      <c r="P26" s="570"/>
      <c r="Q26" s="570"/>
      <c r="R26" s="570"/>
      <c r="S26" s="570"/>
    </row>
    <row r="27" spans="1:19">
      <c r="C27" s="570"/>
      <c r="D27" s="570"/>
      <c r="E27" s="570"/>
      <c r="F27" s="570"/>
      <c r="G27" s="570"/>
      <c r="H27" s="570"/>
      <c r="I27" s="570"/>
      <c r="J27" s="570"/>
      <c r="K27" s="570"/>
      <c r="L27" s="570"/>
      <c r="M27" s="570"/>
      <c r="N27" s="570"/>
      <c r="O27" s="570"/>
      <c r="P27" s="570"/>
      <c r="Q27" s="570"/>
      <c r="R27" s="570"/>
      <c r="S27" s="570"/>
    </row>
    <row r="28" spans="1:19">
      <c r="C28" s="570"/>
      <c r="D28" s="570"/>
      <c r="E28" s="570"/>
      <c r="F28" s="570"/>
      <c r="G28" s="570"/>
      <c r="H28" s="570"/>
      <c r="I28" s="570"/>
      <c r="J28" s="570"/>
      <c r="K28" s="570"/>
      <c r="L28" s="570"/>
      <c r="M28" s="570"/>
      <c r="N28" s="570"/>
      <c r="O28" s="570"/>
      <c r="P28" s="570"/>
      <c r="Q28" s="570"/>
      <c r="R28" s="570"/>
      <c r="S28" s="570"/>
    </row>
    <row r="29" spans="1:19">
      <c r="C29" s="570"/>
      <c r="D29" s="570"/>
      <c r="E29" s="570"/>
      <c r="F29" s="570"/>
      <c r="G29" s="570"/>
      <c r="H29" s="570"/>
      <c r="I29" s="570"/>
      <c r="J29" s="570"/>
      <c r="K29" s="570"/>
      <c r="L29" s="570"/>
      <c r="M29" s="570"/>
      <c r="N29" s="570"/>
      <c r="O29" s="570"/>
      <c r="P29" s="570"/>
      <c r="Q29" s="570"/>
      <c r="R29" s="570"/>
      <c r="S29" s="570"/>
    </row>
    <row r="30" spans="1:19">
      <c r="C30" s="570"/>
      <c r="D30" s="570"/>
      <c r="E30" s="570"/>
      <c r="F30" s="570"/>
      <c r="G30" s="570"/>
      <c r="H30" s="570"/>
      <c r="I30" s="570"/>
      <c r="J30" s="570"/>
      <c r="K30" s="570"/>
      <c r="L30" s="570"/>
      <c r="M30" s="570"/>
      <c r="N30" s="570"/>
      <c r="O30" s="570"/>
      <c r="P30" s="570"/>
      <c r="Q30" s="570"/>
      <c r="R30" s="570"/>
      <c r="S30" s="570"/>
    </row>
    <row r="31" spans="1:19">
      <c r="C31" s="570"/>
      <c r="D31" s="570"/>
      <c r="E31" s="570"/>
      <c r="F31" s="570"/>
      <c r="G31" s="570"/>
      <c r="H31" s="570"/>
      <c r="I31" s="570"/>
      <c r="J31" s="570"/>
      <c r="K31" s="570"/>
      <c r="L31" s="570"/>
      <c r="M31" s="570"/>
      <c r="N31" s="570"/>
      <c r="O31" s="570"/>
      <c r="P31" s="570"/>
      <c r="Q31" s="570"/>
      <c r="R31" s="570"/>
      <c r="S31" s="570"/>
    </row>
    <row r="32" spans="1:19">
      <c r="C32" s="570"/>
      <c r="D32" s="570"/>
      <c r="E32" s="570"/>
      <c r="F32" s="570"/>
      <c r="G32" s="570"/>
      <c r="H32" s="570"/>
      <c r="I32" s="570"/>
      <c r="J32" s="570"/>
      <c r="K32" s="570"/>
      <c r="L32" s="570"/>
      <c r="M32" s="570"/>
      <c r="N32" s="570"/>
      <c r="O32" s="570"/>
      <c r="P32" s="570"/>
      <c r="Q32" s="570"/>
      <c r="R32" s="570"/>
      <c r="S32" s="570"/>
    </row>
    <row r="33" spans="3:19">
      <c r="C33" s="570"/>
      <c r="D33" s="570"/>
      <c r="E33" s="570"/>
      <c r="F33" s="570"/>
      <c r="G33" s="570"/>
      <c r="H33" s="570"/>
      <c r="I33" s="570"/>
      <c r="J33" s="570"/>
      <c r="K33" s="570"/>
      <c r="L33" s="570"/>
      <c r="M33" s="570"/>
      <c r="N33" s="570"/>
      <c r="O33" s="570"/>
      <c r="P33" s="570"/>
      <c r="Q33" s="570"/>
      <c r="R33" s="570"/>
      <c r="S33" s="570"/>
    </row>
    <row r="34" spans="3:19">
      <c r="C34" s="570"/>
      <c r="D34" s="570"/>
      <c r="E34" s="570"/>
      <c r="F34" s="570"/>
      <c r="G34" s="570"/>
      <c r="H34" s="570"/>
      <c r="I34" s="570"/>
      <c r="J34" s="570"/>
      <c r="K34" s="570"/>
      <c r="L34" s="570"/>
      <c r="M34" s="570"/>
      <c r="N34" s="570"/>
      <c r="O34" s="570"/>
      <c r="P34" s="570"/>
      <c r="Q34" s="570"/>
      <c r="R34" s="570"/>
      <c r="S34" s="570"/>
    </row>
    <row r="35" spans="3:19">
      <c r="C35" s="570"/>
      <c r="D35" s="570"/>
      <c r="E35" s="570"/>
      <c r="F35" s="570"/>
      <c r="G35" s="570"/>
      <c r="H35" s="570"/>
      <c r="I35" s="570"/>
      <c r="J35" s="570"/>
      <c r="K35" s="570"/>
      <c r="L35" s="570"/>
      <c r="M35" s="570"/>
      <c r="N35" s="570"/>
      <c r="O35" s="570"/>
      <c r="P35" s="570"/>
      <c r="Q35" s="570"/>
      <c r="R35" s="570"/>
      <c r="S35" s="570"/>
    </row>
    <row r="36" spans="3:19">
      <c r="C36" s="570"/>
      <c r="D36" s="570"/>
      <c r="E36" s="570"/>
      <c r="F36" s="570"/>
      <c r="G36" s="570"/>
      <c r="H36" s="570"/>
      <c r="I36" s="570"/>
      <c r="J36" s="570"/>
      <c r="K36" s="570"/>
      <c r="L36" s="570"/>
      <c r="M36" s="570"/>
      <c r="N36" s="570"/>
      <c r="O36" s="570"/>
      <c r="P36" s="570"/>
      <c r="Q36" s="570"/>
      <c r="R36" s="570"/>
      <c r="S36" s="570"/>
    </row>
    <row r="37" spans="3:19">
      <c r="C37" s="570"/>
      <c r="D37" s="570"/>
      <c r="E37" s="570"/>
      <c r="F37" s="570"/>
      <c r="G37" s="570"/>
      <c r="H37" s="570"/>
      <c r="I37" s="570"/>
      <c r="J37" s="570"/>
      <c r="K37" s="570"/>
      <c r="L37" s="570"/>
      <c r="M37" s="570"/>
      <c r="N37" s="570"/>
      <c r="O37" s="570"/>
      <c r="P37" s="570"/>
      <c r="Q37" s="570"/>
      <c r="R37" s="570"/>
      <c r="S37" s="570"/>
    </row>
    <row r="38" spans="3:19">
      <c r="C38" s="570"/>
      <c r="D38" s="570"/>
      <c r="E38" s="570"/>
      <c r="F38" s="570"/>
      <c r="G38" s="570"/>
      <c r="H38" s="570"/>
      <c r="I38" s="570"/>
      <c r="J38" s="570"/>
      <c r="K38" s="570"/>
      <c r="L38" s="570"/>
      <c r="M38" s="570"/>
      <c r="N38" s="570"/>
      <c r="O38" s="570"/>
      <c r="P38" s="570"/>
      <c r="Q38" s="570"/>
      <c r="R38" s="570"/>
      <c r="S38" s="570"/>
    </row>
    <row r="39" spans="3:19">
      <c r="C39" s="570"/>
      <c r="D39" s="570"/>
      <c r="E39" s="570"/>
      <c r="F39" s="570"/>
      <c r="G39" s="570"/>
      <c r="H39" s="570"/>
      <c r="I39" s="570"/>
      <c r="J39" s="570"/>
      <c r="K39" s="570"/>
      <c r="L39" s="570"/>
      <c r="M39" s="570"/>
      <c r="N39" s="570"/>
      <c r="O39" s="570"/>
      <c r="P39" s="570"/>
      <c r="Q39" s="570"/>
      <c r="R39" s="570"/>
      <c r="S39" s="570"/>
    </row>
    <row r="40" spans="3:19">
      <c r="C40" s="570"/>
      <c r="D40" s="570"/>
      <c r="E40" s="570"/>
      <c r="F40" s="570"/>
      <c r="G40" s="570"/>
      <c r="H40" s="570"/>
      <c r="I40" s="570"/>
      <c r="J40" s="570"/>
      <c r="K40" s="570"/>
      <c r="L40" s="570"/>
      <c r="M40" s="570"/>
      <c r="N40" s="570"/>
      <c r="O40" s="570"/>
      <c r="P40" s="570"/>
      <c r="Q40" s="570"/>
      <c r="R40" s="570"/>
      <c r="S40" s="570"/>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W39"/>
  <sheetViews>
    <sheetView zoomScale="80" zoomScaleNormal="8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7109375" style="1" customWidth="1"/>
    <col min="10" max="10" width="21.5703125" style="1" customWidth="1"/>
    <col min="11" max="11" width="15.7109375" style="1" customWidth="1"/>
    <col min="12" max="12" width="13.28515625" style="1" customWidth="1"/>
    <col min="13" max="13" width="20.85546875" style="1" customWidth="1"/>
    <col min="14" max="14" width="19.28515625" style="1" customWidth="1"/>
    <col min="15" max="15" width="18.42578125" style="1" customWidth="1"/>
    <col min="16" max="16" width="19" style="1" customWidth="1"/>
    <col min="17" max="17" width="20.28515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5"/>
  </cols>
  <sheetData>
    <row r="1" spans="1:22">
      <c r="A1" s="1" t="s">
        <v>108</v>
      </c>
      <c r="B1" s="1" t="str">
        <f>Info!C2</f>
        <v>სს "ბანკი ქართუ"</v>
      </c>
    </row>
    <row r="2" spans="1:22">
      <c r="A2" s="1" t="s">
        <v>109</v>
      </c>
      <c r="B2" s="498">
        <f>'1. key ratios'!B2</f>
        <v>45291</v>
      </c>
    </row>
    <row r="4" spans="1:22" ht="27.75" thickBot="1">
      <c r="A4" s="1" t="s">
        <v>260</v>
      </c>
      <c r="B4" s="142" t="s">
        <v>295</v>
      </c>
      <c r="V4" s="109" t="s">
        <v>87</v>
      </c>
    </row>
    <row r="5" spans="1:22">
      <c r="A5" s="35"/>
      <c r="B5" s="36"/>
      <c r="C5" s="743" t="s">
        <v>116</v>
      </c>
      <c r="D5" s="744"/>
      <c r="E5" s="744"/>
      <c r="F5" s="744"/>
      <c r="G5" s="744"/>
      <c r="H5" s="744"/>
      <c r="I5" s="744"/>
      <c r="J5" s="744"/>
      <c r="K5" s="744"/>
      <c r="L5" s="745"/>
      <c r="M5" s="743" t="s">
        <v>117</v>
      </c>
      <c r="N5" s="744"/>
      <c r="O5" s="744"/>
      <c r="P5" s="744"/>
      <c r="Q5" s="744"/>
      <c r="R5" s="744"/>
      <c r="S5" s="745"/>
      <c r="T5" s="748" t="s">
        <v>293</v>
      </c>
      <c r="U5" s="748" t="s">
        <v>292</v>
      </c>
      <c r="V5" s="746" t="s">
        <v>118</v>
      </c>
    </row>
    <row r="6" spans="1:22" s="19" customFormat="1" ht="127.5">
      <c r="A6" s="52"/>
      <c r="B6" s="890"/>
      <c r="C6" s="894" t="s">
        <v>119</v>
      </c>
      <c r="D6" s="894" t="s">
        <v>120</v>
      </c>
      <c r="E6" s="895" t="s">
        <v>121</v>
      </c>
      <c r="F6" s="895" t="s">
        <v>287</v>
      </c>
      <c r="G6" s="894" t="s">
        <v>122</v>
      </c>
      <c r="H6" s="894" t="s">
        <v>123</v>
      </c>
      <c r="I6" s="894" t="s">
        <v>124</v>
      </c>
      <c r="J6" s="894" t="s">
        <v>153</v>
      </c>
      <c r="K6" s="894" t="s">
        <v>125</v>
      </c>
      <c r="L6" s="894" t="s">
        <v>126</v>
      </c>
      <c r="M6" s="894" t="s">
        <v>127</v>
      </c>
      <c r="N6" s="894" t="s">
        <v>128</v>
      </c>
      <c r="O6" s="894" t="s">
        <v>129</v>
      </c>
      <c r="P6" s="894" t="s">
        <v>130</v>
      </c>
      <c r="Q6" s="894" t="s">
        <v>131</v>
      </c>
      <c r="R6" s="894" t="s">
        <v>132</v>
      </c>
      <c r="S6" s="892" t="s">
        <v>133</v>
      </c>
      <c r="T6" s="749"/>
      <c r="U6" s="749"/>
      <c r="V6" s="747"/>
    </row>
    <row r="7" spans="1:22">
      <c r="A7" s="75">
        <v>1</v>
      </c>
      <c r="B7" s="891" t="s">
        <v>134</v>
      </c>
      <c r="C7" s="669">
        <v>0</v>
      </c>
      <c r="D7" s="669">
        <v>0</v>
      </c>
      <c r="E7" s="669">
        <v>0</v>
      </c>
      <c r="F7" s="669">
        <v>0</v>
      </c>
      <c r="G7" s="669">
        <v>0</v>
      </c>
      <c r="H7" s="669">
        <v>0</v>
      </c>
      <c r="I7" s="669">
        <v>0</v>
      </c>
      <c r="J7" s="669">
        <v>0</v>
      </c>
      <c r="K7" s="669">
        <v>0</v>
      </c>
      <c r="L7" s="669">
        <v>0</v>
      </c>
      <c r="M7" s="669">
        <v>0</v>
      </c>
      <c r="N7" s="669">
        <v>0</v>
      </c>
      <c r="O7" s="669">
        <v>0</v>
      </c>
      <c r="P7" s="669">
        <v>0</v>
      </c>
      <c r="Q7" s="669">
        <v>0</v>
      </c>
      <c r="R7" s="669">
        <v>0</v>
      </c>
      <c r="S7" s="893">
        <v>0</v>
      </c>
      <c r="T7" s="646">
        <v>0</v>
      </c>
      <c r="U7" s="646">
        <v>0</v>
      </c>
      <c r="V7" s="693">
        <f>SUM(C7:S7)</f>
        <v>0</v>
      </c>
    </row>
    <row r="8" spans="1:22">
      <c r="A8" s="75">
        <v>2</v>
      </c>
      <c r="B8" s="891" t="s">
        <v>135</v>
      </c>
      <c r="C8" s="669">
        <v>0</v>
      </c>
      <c r="D8" s="669">
        <v>0</v>
      </c>
      <c r="E8" s="669">
        <v>0</v>
      </c>
      <c r="F8" s="669">
        <v>0</v>
      </c>
      <c r="G8" s="669">
        <v>0</v>
      </c>
      <c r="H8" s="669">
        <v>0</v>
      </c>
      <c r="I8" s="669">
        <v>0</v>
      </c>
      <c r="J8" s="669">
        <v>0</v>
      </c>
      <c r="K8" s="669">
        <v>0</v>
      </c>
      <c r="L8" s="669">
        <v>0</v>
      </c>
      <c r="M8" s="669">
        <v>0</v>
      </c>
      <c r="N8" s="669">
        <v>0</v>
      </c>
      <c r="O8" s="669">
        <v>0</v>
      </c>
      <c r="P8" s="669">
        <v>0</v>
      </c>
      <c r="Q8" s="669">
        <v>0</v>
      </c>
      <c r="R8" s="669">
        <v>0</v>
      </c>
      <c r="S8" s="893">
        <v>0</v>
      </c>
      <c r="T8" s="646">
        <v>0</v>
      </c>
      <c r="U8" s="646">
        <v>0</v>
      </c>
      <c r="V8" s="693">
        <f t="shared" ref="V8:V20" si="0">SUM(C8:S8)</f>
        <v>0</v>
      </c>
    </row>
    <row r="9" spans="1:22">
      <c r="A9" s="75">
        <v>3</v>
      </c>
      <c r="B9" s="891" t="s">
        <v>136</v>
      </c>
      <c r="C9" s="669">
        <v>0</v>
      </c>
      <c r="D9" s="669">
        <v>0</v>
      </c>
      <c r="E9" s="669">
        <v>0</v>
      </c>
      <c r="F9" s="669">
        <v>0</v>
      </c>
      <c r="G9" s="669">
        <v>0</v>
      </c>
      <c r="H9" s="669">
        <v>0</v>
      </c>
      <c r="I9" s="669">
        <v>0</v>
      </c>
      <c r="J9" s="669">
        <v>0</v>
      </c>
      <c r="K9" s="669">
        <v>0</v>
      </c>
      <c r="L9" s="669">
        <v>0</v>
      </c>
      <c r="M9" s="669">
        <v>0</v>
      </c>
      <c r="N9" s="669">
        <v>0</v>
      </c>
      <c r="O9" s="669">
        <v>0</v>
      </c>
      <c r="P9" s="669">
        <v>0</v>
      </c>
      <c r="Q9" s="669">
        <v>0</v>
      </c>
      <c r="R9" s="669">
        <v>0</v>
      </c>
      <c r="S9" s="893">
        <v>0</v>
      </c>
      <c r="T9" s="646">
        <v>0</v>
      </c>
      <c r="U9" s="646">
        <v>0</v>
      </c>
      <c r="V9" s="693">
        <f>SUM(C9:S9)</f>
        <v>0</v>
      </c>
    </row>
    <row r="10" spans="1:22">
      <c r="A10" s="75">
        <v>4</v>
      </c>
      <c r="B10" s="891" t="s">
        <v>137</v>
      </c>
      <c r="C10" s="669">
        <v>0</v>
      </c>
      <c r="D10" s="669">
        <v>0</v>
      </c>
      <c r="E10" s="669">
        <v>0</v>
      </c>
      <c r="F10" s="669">
        <v>0</v>
      </c>
      <c r="G10" s="669">
        <v>0</v>
      </c>
      <c r="H10" s="669">
        <v>0</v>
      </c>
      <c r="I10" s="669">
        <v>0</v>
      </c>
      <c r="J10" s="669">
        <v>0</v>
      </c>
      <c r="K10" s="669">
        <v>0</v>
      </c>
      <c r="L10" s="669">
        <v>0</v>
      </c>
      <c r="M10" s="669">
        <v>0</v>
      </c>
      <c r="N10" s="669">
        <v>0</v>
      </c>
      <c r="O10" s="669">
        <v>0</v>
      </c>
      <c r="P10" s="669">
        <v>0</v>
      </c>
      <c r="Q10" s="669">
        <v>0</v>
      </c>
      <c r="R10" s="669">
        <v>0</v>
      </c>
      <c r="S10" s="893">
        <v>0</v>
      </c>
      <c r="T10" s="646">
        <v>0</v>
      </c>
      <c r="U10" s="646">
        <v>0</v>
      </c>
      <c r="V10" s="693">
        <f t="shared" si="0"/>
        <v>0</v>
      </c>
    </row>
    <row r="11" spans="1:22">
      <c r="A11" s="75">
        <v>5</v>
      </c>
      <c r="B11" s="891" t="s">
        <v>948</v>
      </c>
      <c r="C11" s="669">
        <v>0</v>
      </c>
      <c r="D11" s="669">
        <v>0</v>
      </c>
      <c r="E11" s="669">
        <v>0</v>
      </c>
      <c r="F11" s="669">
        <v>0</v>
      </c>
      <c r="G11" s="669">
        <v>0</v>
      </c>
      <c r="H11" s="669">
        <v>0</v>
      </c>
      <c r="I11" s="669">
        <v>0</v>
      </c>
      <c r="J11" s="669">
        <v>0</v>
      </c>
      <c r="K11" s="669">
        <v>0</v>
      </c>
      <c r="L11" s="669">
        <v>0</v>
      </c>
      <c r="M11" s="669">
        <v>0</v>
      </c>
      <c r="N11" s="669">
        <v>0</v>
      </c>
      <c r="O11" s="669">
        <v>0</v>
      </c>
      <c r="P11" s="669">
        <v>0</v>
      </c>
      <c r="Q11" s="669">
        <v>0</v>
      </c>
      <c r="R11" s="669">
        <v>0</v>
      </c>
      <c r="S11" s="893">
        <v>0</v>
      </c>
      <c r="T11" s="646">
        <v>0</v>
      </c>
      <c r="U11" s="646">
        <v>0</v>
      </c>
      <c r="V11" s="693">
        <f t="shared" si="0"/>
        <v>0</v>
      </c>
    </row>
    <row r="12" spans="1:22">
      <c r="A12" s="75">
        <v>6</v>
      </c>
      <c r="B12" s="891" t="s">
        <v>138</v>
      </c>
      <c r="C12" s="669">
        <v>0</v>
      </c>
      <c r="D12" s="669">
        <v>0</v>
      </c>
      <c r="E12" s="669">
        <v>0</v>
      </c>
      <c r="F12" s="669">
        <v>0</v>
      </c>
      <c r="G12" s="669">
        <v>0</v>
      </c>
      <c r="H12" s="669">
        <v>0</v>
      </c>
      <c r="I12" s="669">
        <v>0</v>
      </c>
      <c r="J12" s="669">
        <v>0</v>
      </c>
      <c r="K12" s="669">
        <v>0</v>
      </c>
      <c r="L12" s="669">
        <v>0</v>
      </c>
      <c r="M12" s="669">
        <v>0</v>
      </c>
      <c r="N12" s="669">
        <v>0</v>
      </c>
      <c r="O12" s="669">
        <v>0</v>
      </c>
      <c r="P12" s="669">
        <v>0</v>
      </c>
      <c r="Q12" s="669">
        <v>0</v>
      </c>
      <c r="R12" s="669">
        <v>0</v>
      </c>
      <c r="S12" s="893">
        <v>0</v>
      </c>
      <c r="T12" s="646">
        <v>0</v>
      </c>
      <c r="U12" s="646">
        <v>0</v>
      </c>
      <c r="V12" s="693">
        <f t="shared" si="0"/>
        <v>0</v>
      </c>
    </row>
    <row r="13" spans="1:22">
      <c r="A13" s="75">
        <v>7</v>
      </c>
      <c r="B13" s="891" t="s">
        <v>71</v>
      </c>
      <c r="C13" s="669">
        <v>0</v>
      </c>
      <c r="D13" s="669">
        <v>72057566.499822497</v>
      </c>
      <c r="E13" s="669">
        <v>0</v>
      </c>
      <c r="F13" s="669">
        <v>0</v>
      </c>
      <c r="G13" s="669">
        <v>0</v>
      </c>
      <c r="H13" s="669">
        <v>0</v>
      </c>
      <c r="I13" s="669">
        <v>0</v>
      </c>
      <c r="J13" s="669">
        <v>0</v>
      </c>
      <c r="K13" s="669">
        <v>0</v>
      </c>
      <c r="L13" s="669">
        <v>0</v>
      </c>
      <c r="M13" s="669">
        <v>0</v>
      </c>
      <c r="N13" s="669">
        <v>0</v>
      </c>
      <c r="O13" s="669">
        <v>0</v>
      </c>
      <c r="P13" s="669">
        <v>0</v>
      </c>
      <c r="Q13" s="669">
        <v>0</v>
      </c>
      <c r="R13" s="669">
        <v>0</v>
      </c>
      <c r="S13" s="893">
        <v>0</v>
      </c>
      <c r="T13" s="646">
        <v>52539628.297701821</v>
      </c>
      <c r="U13" s="646">
        <v>19517938.202120669</v>
      </c>
      <c r="V13" s="693">
        <f t="shared" si="0"/>
        <v>72057566.499822497</v>
      </c>
    </row>
    <row r="14" spans="1:22">
      <c r="A14" s="75">
        <v>8</v>
      </c>
      <c r="B14" s="891" t="s">
        <v>72</v>
      </c>
      <c r="C14" s="669">
        <v>0</v>
      </c>
      <c r="D14" s="669">
        <v>0</v>
      </c>
      <c r="E14" s="669">
        <v>0</v>
      </c>
      <c r="F14" s="669">
        <v>0</v>
      </c>
      <c r="G14" s="669">
        <v>0</v>
      </c>
      <c r="H14" s="669">
        <v>0</v>
      </c>
      <c r="I14" s="669">
        <v>0</v>
      </c>
      <c r="J14" s="669">
        <v>0</v>
      </c>
      <c r="K14" s="669">
        <v>0</v>
      </c>
      <c r="L14" s="669">
        <v>0</v>
      </c>
      <c r="M14" s="669">
        <v>0</v>
      </c>
      <c r="N14" s="669">
        <v>0</v>
      </c>
      <c r="O14" s="669">
        <v>0</v>
      </c>
      <c r="P14" s="669">
        <v>0</v>
      </c>
      <c r="Q14" s="669">
        <v>0</v>
      </c>
      <c r="R14" s="669">
        <v>0</v>
      </c>
      <c r="S14" s="893">
        <v>0</v>
      </c>
      <c r="T14" s="646">
        <v>0</v>
      </c>
      <c r="U14" s="646">
        <v>0</v>
      </c>
      <c r="V14" s="693">
        <f t="shared" si="0"/>
        <v>0</v>
      </c>
    </row>
    <row r="15" spans="1:22">
      <c r="A15" s="75">
        <v>9</v>
      </c>
      <c r="B15" s="891" t="s">
        <v>949</v>
      </c>
      <c r="C15" s="669">
        <v>0</v>
      </c>
      <c r="D15" s="669">
        <v>0</v>
      </c>
      <c r="E15" s="669">
        <v>0</v>
      </c>
      <c r="F15" s="669">
        <v>0</v>
      </c>
      <c r="G15" s="669">
        <v>0</v>
      </c>
      <c r="H15" s="669">
        <v>0</v>
      </c>
      <c r="I15" s="669">
        <v>0</v>
      </c>
      <c r="J15" s="669">
        <v>0</v>
      </c>
      <c r="K15" s="669">
        <v>0</v>
      </c>
      <c r="L15" s="669">
        <v>0</v>
      </c>
      <c r="M15" s="669">
        <v>0</v>
      </c>
      <c r="N15" s="669">
        <v>0</v>
      </c>
      <c r="O15" s="669">
        <v>0</v>
      </c>
      <c r="P15" s="669">
        <v>0</v>
      </c>
      <c r="Q15" s="669">
        <v>0</v>
      </c>
      <c r="R15" s="669">
        <v>0</v>
      </c>
      <c r="S15" s="893">
        <v>0</v>
      </c>
      <c r="T15" s="646">
        <v>0</v>
      </c>
      <c r="U15" s="646">
        <v>0</v>
      </c>
      <c r="V15" s="693">
        <f t="shared" si="0"/>
        <v>0</v>
      </c>
    </row>
    <row r="16" spans="1:22">
      <c r="A16" s="75">
        <v>10</v>
      </c>
      <c r="B16" s="891" t="s">
        <v>67</v>
      </c>
      <c r="C16" s="669">
        <v>0</v>
      </c>
      <c r="D16" s="669">
        <v>0</v>
      </c>
      <c r="E16" s="669">
        <v>0</v>
      </c>
      <c r="F16" s="669">
        <v>0</v>
      </c>
      <c r="G16" s="669">
        <v>0</v>
      </c>
      <c r="H16" s="669">
        <v>0</v>
      </c>
      <c r="I16" s="669">
        <v>0</v>
      </c>
      <c r="J16" s="669">
        <v>0</v>
      </c>
      <c r="K16" s="669">
        <v>0</v>
      </c>
      <c r="L16" s="669">
        <v>0</v>
      </c>
      <c r="M16" s="669">
        <v>0</v>
      </c>
      <c r="N16" s="669">
        <v>0</v>
      </c>
      <c r="O16" s="669">
        <v>0</v>
      </c>
      <c r="P16" s="669">
        <v>0</v>
      </c>
      <c r="Q16" s="669">
        <v>0</v>
      </c>
      <c r="R16" s="669">
        <v>0</v>
      </c>
      <c r="S16" s="893">
        <v>0</v>
      </c>
      <c r="T16" s="646">
        <v>0</v>
      </c>
      <c r="U16" s="646">
        <v>0</v>
      </c>
      <c r="V16" s="693">
        <f t="shared" si="0"/>
        <v>0</v>
      </c>
    </row>
    <row r="17" spans="1:23">
      <c r="A17" s="75">
        <v>11</v>
      </c>
      <c r="B17" s="891" t="s">
        <v>68</v>
      </c>
      <c r="C17" s="669">
        <v>0</v>
      </c>
      <c r="D17" s="669">
        <v>0</v>
      </c>
      <c r="E17" s="669">
        <v>0</v>
      </c>
      <c r="F17" s="669">
        <v>0</v>
      </c>
      <c r="G17" s="669">
        <v>0</v>
      </c>
      <c r="H17" s="669">
        <v>0</v>
      </c>
      <c r="I17" s="669">
        <v>0</v>
      </c>
      <c r="J17" s="669">
        <v>0</v>
      </c>
      <c r="K17" s="669">
        <v>0</v>
      </c>
      <c r="L17" s="669">
        <v>0</v>
      </c>
      <c r="M17" s="669">
        <v>0</v>
      </c>
      <c r="N17" s="669">
        <v>0</v>
      </c>
      <c r="O17" s="669">
        <v>0</v>
      </c>
      <c r="P17" s="669">
        <v>0</v>
      </c>
      <c r="Q17" s="669">
        <v>0</v>
      </c>
      <c r="R17" s="669">
        <v>0</v>
      </c>
      <c r="S17" s="893">
        <v>0</v>
      </c>
      <c r="T17" s="646">
        <v>0</v>
      </c>
      <c r="U17" s="646">
        <v>0</v>
      </c>
      <c r="V17" s="693">
        <f t="shared" si="0"/>
        <v>0</v>
      </c>
    </row>
    <row r="18" spans="1:23">
      <c r="A18" s="75">
        <v>12</v>
      </c>
      <c r="B18" s="891" t="s">
        <v>69</v>
      </c>
      <c r="C18" s="669">
        <v>0</v>
      </c>
      <c r="D18" s="669">
        <v>0</v>
      </c>
      <c r="E18" s="669">
        <v>0</v>
      </c>
      <c r="F18" s="669">
        <v>0</v>
      </c>
      <c r="G18" s="669">
        <v>0</v>
      </c>
      <c r="H18" s="669">
        <v>0</v>
      </c>
      <c r="I18" s="669">
        <v>0</v>
      </c>
      <c r="J18" s="669">
        <v>0</v>
      </c>
      <c r="K18" s="669">
        <v>0</v>
      </c>
      <c r="L18" s="669">
        <v>0</v>
      </c>
      <c r="M18" s="669">
        <v>0</v>
      </c>
      <c r="N18" s="669">
        <v>0</v>
      </c>
      <c r="O18" s="669">
        <v>0</v>
      </c>
      <c r="P18" s="669">
        <v>0</v>
      </c>
      <c r="Q18" s="669">
        <v>0</v>
      </c>
      <c r="R18" s="669">
        <v>0</v>
      </c>
      <c r="S18" s="893">
        <v>0</v>
      </c>
      <c r="T18" s="646">
        <v>0</v>
      </c>
      <c r="U18" s="646">
        <v>0</v>
      </c>
      <c r="V18" s="693">
        <f t="shared" si="0"/>
        <v>0</v>
      </c>
    </row>
    <row r="19" spans="1:23">
      <c r="A19" s="75">
        <v>13</v>
      </c>
      <c r="B19" s="891" t="s">
        <v>70</v>
      </c>
      <c r="C19" s="669">
        <v>0</v>
      </c>
      <c r="D19" s="669">
        <v>0</v>
      </c>
      <c r="E19" s="669">
        <v>0</v>
      </c>
      <c r="F19" s="669">
        <v>0</v>
      </c>
      <c r="G19" s="669">
        <v>0</v>
      </c>
      <c r="H19" s="669">
        <v>0</v>
      </c>
      <c r="I19" s="669">
        <v>0</v>
      </c>
      <c r="J19" s="669">
        <v>0</v>
      </c>
      <c r="K19" s="669">
        <v>0</v>
      </c>
      <c r="L19" s="669">
        <v>0</v>
      </c>
      <c r="M19" s="669">
        <v>0</v>
      </c>
      <c r="N19" s="669">
        <v>0</v>
      </c>
      <c r="O19" s="669">
        <v>0</v>
      </c>
      <c r="P19" s="669">
        <v>0</v>
      </c>
      <c r="Q19" s="669">
        <v>0</v>
      </c>
      <c r="R19" s="669">
        <v>0</v>
      </c>
      <c r="S19" s="893">
        <v>0</v>
      </c>
      <c r="T19" s="646">
        <v>0</v>
      </c>
      <c r="U19" s="646">
        <v>0</v>
      </c>
      <c r="V19" s="693">
        <f t="shared" si="0"/>
        <v>0</v>
      </c>
    </row>
    <row r="20" spans="1:23">
      <c r="A20" s="75">
        <v>14</v>
      </c>
      <c r="B20" s="891" t="s">
        <v>154</v>
      </c>
      <c r="C20" s="669">
        <v>0</v>
      </c>
      <c r="D20" s="669">
        <v>4103538.3342787605</v>
      </c>
      <c r="E20" s="669">
        <v>0</v>
      </c>
      <c r="F20" s="669">
        <v>0</v>
      </c>
      <c r="G20" s="669">
        <v>0</v>
      </c>
      <c r="H20" s="669">
        <v>0</v>
      </c>
      <c r="I20" s="669">
        <v>0</v>
      </c>
      <c r="J20" s="669">
        <v>0</v>
      </c>
      <c r="K20" s="669">
        <v>0</v>
      </c>
      <c r="L20" s="669">
        <v>0</v>
      </c>
      <c r="M20" s="669">
        <v>0</v>
      </c>
      <c r="N20" s="669">
        <v>0</v>
      </c>
      <c r="O20" s="669">
        <v>0</v>
      </c>
      <c r="P20" s="669">
        <v>0</v>
      </c>
      <c r="Q20" s="669">
        <v>0</v>
      </c>
      <c r="R20" s="669">
        <v>0</v>
      </c>
      <c r="S20" s="893">
        <v>0</v>
      </c>
      <c r="T20" s="646">
        <v>1409138.3342787605</v>
      </c>
      <c r="U20" s="646">
        <v>2694400</v>
      </c>
      <c r="V20" s="693">
        <f t="shared" si="0"/>
        <v>4103538.3342787605</v>
      </c>
    </row>
    <row r="21" spans="1:23" ht="13.5" thickBot="1">
      <c r="A21" s="37"/>
      <c r="B21" s="38" t="s">
        <v>66</v>
      </c>
      <c r="C21" s="690">
        <f>SUM(C7:C20)</f>
        <v>0</v>
      </c>
      <c r="D21" s="480">
        <f t="shared" ref="D21:V21" si="1">SUM(D7:D20)</f>
        <v>76161104.83410126</v>
      </c>
      <c r="E21" s="480">
        <f t="shared" si="1"/>
        <v>0</v>
      </c>
      <c r="F21" s="480">
        <f t="shared" si="1"/>
        <v>0</v>
      </c>
      <c r="G21" s="480">
        <f t="shared" si="1"/>
        <v>0</v>
      </c>
      <c r="H21" s="480">
        <f t="shared" si="1"/>
        <v>0</v>
      </c>
      <c r="I21" s="480">
        <f t="shared" si="1"/>
        <v>0</v>
      </c>
      <c r="J21" s="480">
        <f t="shared" si="1"/>
        <v>0</v>
      </c>
      <c r="K21" s="480">
        <f t="shared" si="1"/>
        <v>0</v>
      </c>
      <c r="L21" s="691">
        <f t="shared" si="1"/>
        <v>0</v>
      </c>
      <c r="M21" s="690">
        <f t="shared" si="1"/>
        <v>0</v>
      </c>
      <c r="N21" s="480">
        <f t="shared" si="1"/>
        <v>0</v>
      </c>
      <c r="O21" s="480">
        <f t="shared" si="1"/>
        <v>0</v>
      </c>
      <c r="P21" s="480">
        <f t="shared" si="1"/>
        <v>0</v>
      </c>
      <c r="Q21" s="480">
        <f t="shared" si="1"/>
        <v>0</v>
      </c>
      <c r="R21" s="480">
        <f t="shared" si="1"/>
        <v>0</v>
      </c>
      <c r="S21" s="691">
        <f t="shared" si="1"/>
        <v>0</v>
      </c>
      <c r="T21" s="691">
        <f>SUM(T7:T20)</f>
        <v>53948766.631980583</v>
      </c>
      <c r="U21" s="691">
        <f t="shared" si="1"/>
        <v>22212338.202120669</v>
      </c>
      <c r="V21" s="692">
        <f t="shared" si="1"/>
        <v>76161104.83410126</v>
      </c>
    </row>
    <row r="23" spans="1:23">
      <c r="C23" s="568"/>
      <c r="D23" s="568"/>
      <c r="E23" s="568"/>
      <c r="F23" s="568"/>
      <c r="G23" s="568"/>
      <c r="H23" s="568"/>
      <c r="I23" s="568"/>
      <c r="J23" s="568"/>
      <c r="K23" s="568"/>
      <c r="L23" s="568"/>
      <c r="M23" s="568"/>
      <c r="N23" s="568"/>
      <c r="O23" s="568"/>
      <c r="P23" s="568"/>
      <c r="Q23" s="568"/>
      <c r="R23" s="568"/>
      <c r="S23" s="568"/>
      <c r="T23" s="568"/>
      <c r="U23" s="568"/>
      <c r="V23" s="568"/>
      <c r="W23" s="568"/>
    </row>
    <row r="24" spans="1:23">
      <c r="C24" s="568"/>
      <c r="D24" s="568"/>
      <c r="E24" s="568"/>
      <c r="F24" s="568"/>
      <c r="G24" s="568"/>
      <c r="H24" s="568"/>
      <c r="I24" s="568"/>
      <c r="J24" s="568"/>
      <c r="K24" s="568"/>
      <c r="L24" s="568"/>
      <c r="M24" s="568"/>
      <c r="N24" s="568"/>
      <c r="O24" s="568"/>
      <c r="P24" s="568"/>
      <c r="Q24" s="568"/>
      <c r="R24" s="568"/>
      <c r="S24" s="568"/>
      <c r="T24" s="568"/>
      <c r="U24" s="568"/>
      <c r="V24" s="568"/>
      <c r="W24" s="568"/>
    </row>
    <row r="25" spans="1:23">
      <c r="A25" s="18"/>
      <c r="B25" s="18"/>
      <c r="C25" s="568"/>
      <c r="D25" s="568"/>
      <c r="E25" s="568"/>
      <c r="F25" s="568"/>
      <c r="G25" s="568"/>
      <c r="H25" s="568"/>
      <c r="I25" s="568"/>
      <c r="J25" s="568"/>
      <c r="K25" s="568"/>
      <c r="L25" s="568"/>
      <c r="M25" s="568"/>
      <c r="N25" s="568"/>
      <c r="O25" s="568"/>
      <c r="P25" s="568"/>
      <c r="Q25" s="568"/>
      <c r="R25" s="568"/>
      <c r="S25" s="568"/>
      <c r="T25" s="568"/>
      <c r="U25" s="568"/>
      <c r="V25" s="568"/>
      <c r="W25" s="568"/>
    </row>
    <row r="26" spans="1:23">
      <c r="A26" s="18"/>
      <c r="B26" s="34"/>
      <c r="C26" s="568"/>
      <c r="D26" s="568"/>
      <c r="E26" s="568"/>
      <c r="F26" s="568"/>
      <c r="G26" s="568"/>
      <c r="H26" s="568"/>
      <c r="I26" s="568"/>
      <c r="J26" s="568"/>
      <c r="K26" s="568"/>
      <c r="L26" s="568"/>
      <c r="M26" s="568"/>
      <c r="N26" s="568"/>
      <c r="O26" s="568"/>
      <c r="P26" s="568"/>
      <c r="Q26" s="568"/>
      <c r="R26" s="568"/>
      <c r="S26" s="568"/>
      <c r="T26" s="568"/>
      <c r="U26" s="568"/>
      <c r="V26" s="568"/>
      <c r="W26" s="568"/>
    </row>
    <row r="27" spans="1:23">
      <c r="A27" s="18"/>
      <c r="B27" s="18"/>
      <c r="C27" s="568"/>
      <c r="D27" s="568"/>
      <c r="E27" s="568"/>
      <c r="F27" s="568"/>
      <c r="G27" s="568"/>
      <c r="H27" s="568"/>
      <c r="I27" s="568"/>
      <c r="J27" s="568"/>
      <c r="K27" s="568"/>
      <c r="L27" s="568"/>
      <c r="M27" s="568"/>
      <c r="N27" s="568"/>
      <c r="O27" s="568"/>
      <c r="P27" s="568"/>
      <c r="Q27" s="568"/>
      <c r="R27" s="568"/>
      <c r="S27" s="568"/>
      <c r="T27" s="568"/>
      <c r="U27" s="568"/>
      <c r="V27" s="568"/>
      <c r="W27" s="568"/>
    </row>
    <row r="28" spans="1:23">
      <c r="A28" s="18"/>
      <c r="B28" s="34"/>
      <c r="C28" s="568"/>
      <c r="D28" s="568"/>
      <c r="E28" s="568"/>
      <c r="F28" s="568"/>
      <c r="G28" s="568"/>
      <c r="H28" s="568"/>
      <c r="I28" s="568"/>
      <c r="J28" s="568"/>
      <c r="K28" s="568"/>
      <c r="L28" s="568"/>
      <c r="M28" s="568"/>
      <c r="N28" s="568"/>
      <c r="O28" s="568"/>
      <c r="P28" s="568"/>
      <c r="Q28" s="568"/>
      <c r="R28" s="568"/>
      <c r="S28" s="568"/>
      <c r="T28" s="568"/>
      <c r="U28" s="568"/>
      <c r="V28" s="568"/>
      <c r="W28" s="568"/>
    </row>
    <row r="29" spans="1:23">
      <c r="C29" s="568"/>
      <c r="D29" s="568"/>
      <c r="E29" s="568"/>
      <c r="F29" s="568"/>
      <c r="G29" s="568"/>
      <c r="H29" s="568"/>
      <c r="I29" s="568"/>
      <c r="J29" s="568"/>
      <c r="K29" s="568"/>
      <c r="L29" s="568"/>
      <c r="M29" s="568"/>
      <c r="N29" s="568"/>
      <c r="O29" s="568"/>
      <c r="P29" s="568"/>
      <c r="Q29" s="568"/>
      <c r="R29" s="568"/>
      <c r="S29" s="568"/>
      <c r="T29" s="568"/>
      <c r="U29" s="568"/>
      <c r="V29" s="568"/>
      <c r="W29" s="568"/>
    </row>
    <row r="30" spans="1:23">
      <c r="C30" s="568"/>
      <c r="D30" s="568"/>
      <c r="E30" s="568"/>
      <c r="F30" s="568"/>
      <c r="G30" s="568"/>
      <c r="H30" s="568"/>
      <c r="I30" s="568"/>
      <c r="J30" s="568"/>
      <c r="K30" s="568"/>
      <c r="L30" s="568"/>
      <c r="M30" s="568"/>
      <c r="N30" s="568"/>
      <c r="O30" s="568"/>
      <c r="P30" s="568"/>
      <c r="Q30" s="568"/>
      <c r="R30" s="568"/>
      <c r="S30" s="568"/>
      <c r="T30" s="568"/>
      <c r="U30" s="568"/>
      <c r="V30" s="568"/>
      <c r="W30" s="568"/>
    </row>
    <row r="31" spans="1:23">
      <c r="C31" s="568"/>
      <c r="D31" s="568"/>
      <c r="E31" s="568"/>
      <c r="F31" s="568"/>
      <c r="G31" s="568"/>
      <c r="H31" s="568"/>
      <c r="I31" s="568"/>
      <c r="J31" s="568"/>
      <c r="K31" s="568"/>
      <c r="L31" s="568"/>
      <c r="M31" s="568"/>
      <c r="N31" s="568"/>
      <c r="O31" s="568"/>
      <c r="P31" s="568"/>
      <c r="Q31" s="568"/>
      <c r="R31" s="568"/>
      <c r="S31" s="568"/>
      <c r="T31" s="568"/>
      <c r="U31" s="568"/>
      <c r="V31" s="568"/>
      <c r="W31" s="568"/>
    </row>
    <row r="32" spans="1:23">
      <c r="C32" s="568"/>
      <c r="D32" s="568"/>
      <c r="E32" s="568"/>
      <c r="F32" s="568"/>
      <c r="G32" s="568"/>
      <c r="H32" s="568"/>
      <c r="I32" s="568"/>
      <c r="J32" s="568"/>
      <c r="K32" s="568"/>
      <c r="L32" s="568"/>
      <c r="M32" s="568"/>
      <c r="N32" s="568"/>
      <c r="O32" s="568"/>
      <c r="P32" s="568"/>
      <c r="Q32" s="568"/>
      <c r="R32" s="568"/>
      <c r="S32" s="568"/>
      <c r="T32" s="568"/>
      <c r="U32" s="568"/>
      <c r="V32" s="568"/>
      <c r="W32" s="568"/>
    </row>
    <row r="33" spans="3:23">
      <c r="C33" s="568"/>
      <c r="D33" s="568"/>
      <c r="E33" s="568"/>
      <c r="F33" s="568"/>
      <c r="G33" s="568"/>
      <c r="H33" s="568"/>
      <c r="I33" s="568"/>
      <c r="J33" s="568"/>
      <c r="K33" s="568"/>
      <c r="L33" s="568"/>
      <c r="M33" s="568"/>
      <c r="N33" s="568"/>
      <c r="O33" s="568"/>
      <c r="P33" s="568"/>
      <c r="Q33" s="568"/>
      <c r="R33" s="568"/>
      <c r="S33" s="568"/>
      <c r="T33" s="568"/>
      <c r="U33" s="568"/>
      <c r="V33" s="568"/>
      <c r="W33" s="568"/>
    </row>
    <row r="34" spans="3:23">
      <c r="C34" s="568"/>
      <c r="D34" s="568"/>
      <c r="E34" s="568"/>
      <c r="F34" s="568"/>
      <c r="G34" s="568"/>
      <c r="H34" s="568"/>
      <c r="I34" s="568"/>
      <c r="J34" s="568"/>
      <c r="K34" s="568"/>
      <c r="L34" s="568"/>
      <c r="M34" s="568"/>
      <c r="N34" s="568"/>
      <c r="O34" s="568"/>
      <c r="P34" s="568"/>
      <c r="Q34" s="568"/>
      <c r="R34" s="568"/>
      <c r="S34" s="568"/>
      <c r="T34" s="568"/>
      <c r="U34" s="568"/>
      <c r="V34" s="568"/>
      <c r="W34" s="568"/>
    </row>
    <row r="35" spans="3:23">
      <c r="C35" s="568"/>
      <c r="D35" s="568"/>
      <c r="E35" s="568"/>
      <c r="F35" s="568"/>
      <c r="G35" s="568"/>
      <c r="H35" s="568"/>
      <c r="I35" s="568"/>
      <c r="J35" s="568"/>
      <c r="K35" s="568"/>
      <c r="L35" s="568"/>
      <c r="M35" s="568"/>
      <c r="N35" s="568"/>
      <c r="O35" s="568"/>
      <c r="P35" s="568"/>
      <c r="Q35" s="568"/>
      <c r="R35" s="568"/>
      <c r="S35" s="568"/>
      <c r="T35" s="568"/>
      <c r="U35" s="568"/>
      <c r="V35" s="568"/>
      <c r="W35" s="568"/>
    </row>
    <row r="36" spans="3:23">
      <c r="C36" s="568"/>
      <c r="D36" s="568"/>
      <c r="E36" s="568"/>
      <c r="F36" s="568"/>
      <c r="G36" s="568"/>
      <c r="H36" s="568"/>
      <c r="I36" s="568"/>
      <c r="J36" s="568"/>
      <c r="K36" s="568"/>
      <c r="L36" s="568"/>
      <c r="M36" s="568"/>
      <c r="N36" s="568"/>
      <c r="O36" s="568"/>
      <c r="P36" s="568"/>
      <c r="Q36" s="568"/>
      <c r="R36" s="568"/>
      <c r="S36" s="568"/>
      <c r="T36" s="568"/>
      <c r="U36" s="568"/>
      <c r="V36" s="568"/>
      <c r="W36" s="568"/>
    </row>
    <row r="37" spans="3:23">
      <c r="C37" s="568"/>
      <c r="D37" s="568"/>
      <c r="E37" s="568"/>
      <c r="F37" s="568"/>
      <c r="G37" s="568"/>
      <c r="H37" s="568"/>
      <c r="I37" s="568"/>
      <c r="J37" s="568"/>
      <c r="K37" s="568"/>
      <c r="L37" s="568"/>
      <c r="M37" s="568"/>
      <c r="N37" s="568"/>
      <c r="O37" s="568"/>
      <c r="P37" s="568"/>
      <c r="Q37" s="568"/>
      <c r="R37" s="568"/>
      <c r="S37" s="568"/>
      <c r="T37" s="568"/>
      <c r="U37" s="568"/>
      <c r="V37" s="568"/>
      <c r="W37" s="568"/>
    </row>
    <row r="38" spans="3:23">
      <c r="C38" s="568"/>
      <c r="D38" s="568"/>
      <c r="E38" s="568"/>
      <c r="F38" s="568"/>
      <c r="G38" s="568"/>
      <c r="H38" s="568"/>
      <c r="I38" s="568"/>
      <c r="J38" s="568"/>
      <c r="K38" s="568"/>
      <c r="L38" s="568"/>
      <c r="M38" s="568"/>
      <c r="N38" s="568"/>
      <c r="O38" s="568"/>
      <c r="P38" s="568"/>
      <c r="Q38" s="568"/>
      <c r="R38" s="568"/>
      <c r="S38" s="568"/>
      <c r="T38" s="568"/>
      <c r="U38" s="568"/>
      <c r="V38" s="568"/>
    </row>
    <row r="39" spans="3:23">
      <c r="C39" s="568"/>
      <c r="D39" s="568"/>
      <c r="E39" s="568"/>
      <c r="F39" s="568"/>
      <c r="G39" s="568"/>
      <c r="H39" s="568"/>
      <c r="I39" s="568"/>
      <c r="J39" s="568"/>
      <c r="K39" s="568"/>
      <c r="L39" s="568"/>
      <c r="M39" s="568"/>
      <c r="N39" s="568"/>
      <c r="O39" s="568"/>
      <c r="P39" s="568"/>
      <c r="Q39" s="568"/>
      <c r="R39" s="568"/>
      <c r="S39" s="568"/>
      <c r="T39" s="568"/>
      <c r="U39" s="568"/>
      <c r="V39" s="56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I40"/>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10.5703125" style="1" bestFit="1" customWidth="1"/>
    <col min="2" max="2" width="101.85546875" style="1" customWidth="1"/>
    <col min="3" max="3" width="20.85546875" style="1" customWidth="1"/>
    <col min="4" max="4" width="14.85546875" style="1" bestFit="1" customWidth="1"/>
    <col min="5" max="5" width="17.7109375" style="1" customWidth="1"/>
    <col min="6" max="6" width="15.85546875" style="1" customWidth="1"/>
    <col min="7" max="7" width="17.42578125" style="1" customWidth="1"/>
    <col min="8" max="8" width="15.28515625" style="1" customWidth="1"/>
    <col min="9" max="16384" width="9.140625" style="5"/>
  </cols>
  <sheetData>
    <row r="1" spans="1:9">
      <c r="A1" s="1" t="s">
        <v>108</v>
      </c>
      <c r="B1" s="1" t="str">
        <f>Info!C2</f>
        <v>სს "ბანკი ქართუ"</v>
      </c>
    </row>
    <row r="2" spans="1:9">
      <c r="A2" s="1" t="s">
        <v>109</v>
      </c>
      <c r="B2" s="498">
        <f>'1. key ratios'!B2</f>
        <v>45291</v>
      </c>
    </row>
    <row r="4" spans="1:9" ht="13.5" thickBot="1">
      <c r="A4" s="1" t="s">
        <v>261</v>
      </c>
      <c r="B4" s="14" t="s">
        <v>296</v>
      </c>
    </row>
    <row r="5" spans="1:9">
      <c r="A5" s="35"/>
      <c r="B5" s="73"/>
      <c r="C5" s="76" t="s">
        <v>0</v>
      </c>
      <c r="D5" s="76" t="s">
        <v>1</v>
      </c>
      <c r="E5" s="76" t="s">
        <v>2</v>
      </c>
      <c r="F5" s="76" t="s">
        <v>3</v>
      </c>
      <c r="G5" s="139" t="s">
        <v>4</v>
      </c>
      <c r="H5" s="77" t="s">
        <v>5</v>
      </c>
      <c r="I5" s="11"/>
    </row>
    <row r="6" spans="1:9" ht="15" customHeight="1">
      <c r="A6" s="72"/>
      <c r="B6" s="9"/>
      <c r="C6" s="741" t="s">
        <v>288</v>
      </c>
      <c r="D6" s="752" t="s">
        <v>309</v>
      </c>
      <c r="E6" s="753"/>
      <c r="F6" s="741" t="s">
        <v>315</v>
      </c>
      <c r="G6" s="741" t="s">
        <v>316</v>
      </c>
      <c r="H6" s="750" t="s">
        <v>290</v>
      </c>
      <c r="I6" s="11"/>
    </row>
    <row r="7" spans="1:9" ht="63.75">
      <c r="A7" s="72"/>
      <c r="B7" s="9"/>
      <c r="C7" s="742"/>
      <c r="D7" s="140" t="s">
        <v>291</v>
      </c>
      <c r="E7" s="140" t="s">
        <v>289</v>
      </c>
      <c r="F7" s="742"/>
      <c r="G7" s="742"/>
      <c r="H7" s="751"/>
      <c r="I7" s="11"/>
    </row>
    <row r="8" spans="1:9">
      <c r="A8" s="32">
        <v>1</v>
      </c>
      <c r="B8" s="91" t="s">
        <v>134</v>
      </c>
      <c r="C8" s="608">
        <v>401729586.19397235</v>
      </c>
      <c r="D8" s="608">
        <v>0</v>
      </c>
      <c r="E8" s="608">
        <v>0</v>
      </c>
      <c r="F8" s="608">
        <v>279877071.62139535</v>
      </c>
      <c r="G8" s="608">
        <v>279877071.62139535</v>
      </c>
      <c r="H8" s="143">
        <f>IFERROR(G8/(C8+E8),0)</f>
        <v>0.69668025766531083</v>
      </c>
    </row>
    <row r="9" spans="1:9" ht="15" customHeight="1">
      <c r="A9" s="32">
        <v>2</v>
      </c>
      <c r="B9" s="91" t="s">
        <v>135</v>
      </c>
      <c r="C9" s="608">
        <v>0</v>
      </c>
      <c r="D9" s="608">
        <v>0</v>
      </c>
      <c r="E9" s="608">
        <v>0</v>
      </c>
      <c r="F9" s="608">
        <v>0</v>
      </c>
      <c r="G9" s="608">
        <v>0</v>
      </c>
      <c r="H9" s="143">
        <f t="shared" ref="H9:H21" si="0">IFERROR(G9/(C9+E9),0)</f>
        <v>0</v>
      </c>
    </row>
    <row r="10" spans="1:9">
      <c r="A10" s="32">
        <v>3</v>
      </c>
      <c r="B10" s="91" t="s">
        <v>136</v>
      </c>
      <c r="C10" s="608">
        <v>0</v>
      </c>
      <c r="D10" s="608">
        <v>0</v>
      </c>
      <c r="E10" s="608">
        <v>0</v>
      </c>
      <c r="F10" s="608">
        <v>0</v>
      </c>
      <c r="G10" s="608">
        <v>0</v>
      </c>
      <c r="H10" s="143">
        <f t="shared" si="0"/>
        <v>0</v>
      </c>
    </row>
    <row r="11" spans="1:9">
      <c r="A11" s="32">
        <v>4</v>
      </c>
      <c r="B11" s="91" t="s">
        <v>137</v>
      </c>
      <c r="C11" s="608">
        <v>0</v>
      </c>
      <c r="D11" s="608">
        <v>0</v>
      </c>
      <c r="E11" s="608">
        <v>0</v>
      </c>
      <c r="F11" s="608">
        <v>0</v>
      </c>
      <c r="G11" s="608">
        <v>0</v>
      </c>
      <c r="H11" s="143">
        <f t="shared" si="0"/>
        <v>0</v>
      </c>
    </row>
    <row r="12" spans="1:9">
      <c r="A12" s="32">
        <v>5</v>
      </c>
      <c r="B12" s="91" t="s">
        <v>948</v>
      </c>
      <c r="C12" s="608">
        <v>0</v>
      </c>
      <c r="D12" s="608">
        <v>0</v>
      </c>
      <c r="E12" s="608">
        <v>0</v>
      </c>
      <c r="F12" s="608">
        <v>0</v>
      </c>
      <c r="G12" s="608">
        <v>0</v>
      </c>
      <c r="H12" s="143">
        <f t="shared" si="0"/>
        <v>0</v>
      </c>
    </row>
    <row r="13" spans="1:9">
      <c r="A13" s="32">
        <v>6</v>
      </c>
      <c r="B13" s="91" t="s">
        <v>138</v>
      </c>
      <c r="C13" s="608">
        <v>668221505.01484478</v>
      </c>
      <c r="D13" s="608">
        <v>0</v>
      </c>
      <c r="E13" s="608">
        <v>0</v>
      </c>
      <c r="F13" s="608">
        <v>263688984.08942237</v>
      </c>
      <c r="G13" s="608">
        <v>263688984.08942237</v>
      </c>
      <c r="H13" s="143">
        <f t="shared" si="0"/>
        <v>0.39461313667773146</v>
      </c>
    </row>
    <row r="14" spans="1:9">
      <c r="A14" s="32">
        <v>7</v>
      </c>
      <c r="B14" s="91" t="s">
        <v>71</v>
      </c>
      <c r="C14" s="608">
        <v>777191312.58553839</v>
      </c>
      <c r="D14" s="608">
        <v>154339235.42773077</v>
      </c>
      <c r="E14" s="608">
        <v>80808321.14348264</v>
      </c>
      <c r="F14" s="608">
        <v>857999633.72902107</v>
      </c>
      <c r="G14" s="608">
        <v>785942067.22919858</v>
      </c>
      <c r="H14" s="143">
        <f t="shared" si="0"/>
        <v>0.91601678640974782</v>
      </c>
    </row>
    <row r="15" spans="1:9">
      <c r="A15" s="32">
        <v>8</v>
      </c>
      <c r="B15" s="91" t="s">
        <v>72</v>
      </c>
      <c r="C15" s="608">
        <v>0</v>
      </c>
      <c r="D15" s="608">
        <v>0</v>
      </c>
      <c r="E15" s="608">
        <v>0</v>
      </c>
      <c r="F15" s="608">
        <v>0</v>
      </c>
      <c r="G15" s="608">
        <v>0</v>
      </c>
      <c r="H15" s="143">
        <f t="shared" si="0"/>
        <v>0</v>
      </c>
    </row>
    <row r="16" spans="1:9">
      <c r="A16" s="32">
        <v>9</v>
      </c>
      <c r="B16" s="91" t="s">
        <v>949</v>
      </c>
      <c r="C16" s="608">
        <v>0</v>
      </c>
      <c r="D16" s="608">
        <v>0</v>
      </c>
      <c r="E16" s="608">
        <v>0</v>
      </c>
      <c r="F16" s="608">
        <v>0</v>
      </c>
      <c r="G16" s="608">
        <v>0</v>
      </c>
      <c r="H16" s="143">
        <f t="shared" si="0"/>
        <v>0</v>
      </c>
    </row>
    <row r="17" spans="1:9">
      <c r="A17" s="32">
        <v>10</v>
      </c>
      <c r="B17" s="91" t="s">
        <v>67</v>
      </c>
      <c r="C17" s="608">
        <v>56268866.400613897</v>
      </c>
      <c r="D17" s="608">
        <v>0</v>
      </c>
      <c r="E17" s="608">
        <v>0</v>
      </c>
      <c r="F17" s="608">
        <v>56268866.400613897</v>
      </c>
      <c r="G17" s="608">
        <v>56268866.400613897</v>
      </c>
      <c r="H17" s="143">
        <f t="shared" si="0"/>
        <v>1</v>
      </c>
    </row>
    <row r="18" spans="1:9">
      <c r="A18" s="32">
        <v>11</v>
      </c>
      <c r="B18" s="91" t="s">
        <v>68</v>
      </c>
      <c r="C18" s="608">
        <v>0</v>
      </c>
      <c r="D18" s="608">
        <v>0</v>
      </c>
      <c r="E18" s="608">
        <v>0</v>
      </c>
      <c r="F18" s="608">
        <v>0</v>
      </c>
      <c r="G18" s="608">
        <v>0</v>
      </c>
      <c r="H18" s="143">
        <f t="shared" si="0"/>
        <v>0</v>
      </c>
    </row>
    <row r="19" spans="1:9">
      <c r="A19" s="32">
        <v>12</v>
      </c>
      <c r="B19" s="91" t="s">
        <v>69</v>
      </c>
      <c r="C19" s="608">
        <v>0</v>
      </c>
      <c r="D19" s="608">
        <v>0</v>
      </c>
      <c r="E19" s="608">
        <v>0</v>
      </c>
      <c r="F19" s="608">
        <v>0</v>
      </c>
      <c r="G19" s="608">
        <v>0</v>
      </c>
      <c r="H19" s="143">
        <f t="shared" si="0"/>
        <v>0</v>
      </c>
    </row>
    <row r="20" spans="1:9">
      <c r="A20" s="32">
        <v>13</v>
      </c>
      <c r="B20" s="91" t="s">
        <v>70</v>
      </c>
      <c r="C20" s="608">
        <v>0</v>
      </c>
      <c r="D20" s="608">
        <v>0</v>
      </c>
      <c r="E20" s="608">
        <v>0</v>
      </c>
      <c r="F20" s="608">
        <v>0</v>
      </c>
      <c r="G20" s="608">
        <v>0</v>
      </c>
      <c r="H20" s="143">
        <f t="shared" si="0"/>
        <v>0</v>
      </c>
    </row>
    <row r="21" spans="1:9">
      <c r="A21" s="32">
        <v>14</v>
      </c>
      <c r="B21" s="91" t="s">
        <v>154</v>
      </c>
      <c r="C21" s="608">
        <v>185154191.96955082</v>
      </c>
      <c r="D21" s="608">
        <v>9675930.7465341873</v>
      </c>
      <c r="E21" s="608">
        <v>4837965.3732670937</v>
      </c>
      <c r="F21" s="608">
        <v>176136575.26796395</v>
      </c>
      <c r="G21" s="608">
        <v>172033036.93368518</v>
      </c>
      <c r="H21" s="143">
        <f t="shared" si="0"/>
        <v>0.90547441188991995</v>
      </c>
    </row>
    <row r="22" spans="1:9" ht="13.5" thickBot="1">
      <c r="A22" s="74"/>
      <c r="B22" s="78" t="s">
        <v>66</v>
      </c>
      <c r="C22" s="480">
        <f>SUM(C8:C21)</f>
        <v>2088565462.16452</v>
      </c>
      <c r="D22" s="480">
        <f>SUM(D8:D21)</f>
        <v>164015166.17426497</v>
      </c>
      <c r="E22" s="480">
        <f>SUM(E8:E21)</f>
        <v>85646286.51674974</v>
      </c>
      <c r="F22" s="480">
        <f>SUM(F8:F21)</f>
        <v>1633971131.1084166</v>
      </c>
      <c r="G22" s="480">
        <f>SUM(G8:G21)</f>
        <v>1557810026.2743154</v>
      </c>
      <c r="H22" s="144">
        <f>G22/(C22+E22)</f>
        <v>0.71649416264040422</v>
      </c>
    </row>
    <row r="24" spans="1:9">
      <c r="C24" s="570"/>
      <c r="D24" s="570"/>
      <c r="E24" s="570"/>
      <c r="F24" s="570"/>
      <c r="G24" s="570"/>
      <c r="H24" s="570"/>
      <c r="I24" s="570"/>
    </row>
    <row r="25" spans="1:9">
      <c r="C25" s="570"/>
      <c r="D25" s="570"/>
      <c r="E25" s="570"/>
      <c r="F25" s="570"/>
      <c r="G25" s="570"/>
      <c r="H25" s="570"/>
      <c r="I25" s="570"/>
    </row>
    <row r="26" spans="1:9">
      <c r="C26" s="570"/>
      <c r="D26" s="570"/>
      <c r="E26" s="570"/>
      <c r="F26" s="570"/>
      <c r="G26" s="570"/>
      <c r="H26" s="570"/>
      <c r="I26" s="570"/>
    </row>
    <row r="27" spans="1:9">
      <c r="C27" s="570"/>
      <c r="D27" s="570"/>
      <c r="E27" s="570"/>
      <c r="F27" s="570"/>
      <c r="G27" s="570"/>
      <c r="H27" s="570"/>
      <c r="I27" s="570"/>
    </row>
    <row r="28" spans="1:9" ht="10.5" customHeight="1">
      <c r="C28" s="570"/>
      <c r="D28" s="570"/>
      <c r="E28" s="570"/>
      <c r="F28" s="570"/>
      <c r="G28" s="570"/>
      <c r="H28" s="570"/>
      <c r="I28" s="570"/>
    </row>
    <row r="29" spans="1:9">
      <c r="C29" s="570"/>
      <c r="D29" s="570"/>
      <c r="E29" s="570"/>
      <c r="F29" s="570"/>
      <c r="G29" s="570"/>
      <c r="H29" s="570"/>
      <c r="I29" s="570"/>
    </row>
    <row r="30" spans="1:9">
      <c r="C30" s="570"/>
      <c r="D30" s="570"/>
      <c r="E30" s="570"/>
      <c r="F30" s="570"/>
      <c r="G30" s="570"/>
      <c r="H30" s="570"/>
      <c r="I30" s="570"/>
    </row>
    <row r="31" spans="1:9">
      <c r="C31" s="570"/>
      <c r="D31" s="570"/>
      <c r="E31" s="570"/>
      <c r="F31" s="570"/>
      <c r="G31" s="570"/>
      <c r="H31" s="570"/>
      <c r="I31" s="570"/>
    </row>
    <row r="32" spans="1:9">
      <c r="C32" s="570"/>
      <c r="D32" s="570"/>
      <c r="E32" s="570"/>
      <c r="F32" s="570"/>
      <c r="G32" s="570"/>
      <c r="H32" s="570"/>
      <c r="I32" s="570"/>
    </row>
    <row r="33" spans="3:9">
      <c r="C33" s="570"/>
      <c r="D33" s="570"/>
      <c r="E33" s="570"/>
      <c r="F33" s="570"/>
      <c r="G33" s="570"/>
      <c r="H33" s="570"/>
      <c r="I33" s="570"/>
    </row>
    <row r="34" spans="3:9">
      <c r="C34" s="570"/>
      <c r="D34" s="570"/>
      <c r="E34" s="570"/>
      <c r="F34" s="570"/>
      <c r="G34" s="570"/>
      <c r="H34" s="570"/>
      <c r="I34" s="570"/>
    </row>
    <row r="35" spans="3:9">
      <c r="C35" s="570"/>
      <c r="D35" s="570"/>
      <c r="E35" s="570"/>
      <c r="F35" s="570"/>
      <c r="G35" s="570"/>
      <c r="H35" s="570"/>
      <c r="I35" s="570"/>
    </row>
    <row r="36" spans="3:9">
      <c r="C36" s="570"/>
      <c r="D36" s="570"/>
      <c r="E36" s="570"/>
      <c r="F36" s="570"/>
      <c r="G36" s="570"/>
      <c r="H36" s="570"/>
      <c r="I36" s="570"/>
    </row>
    <row r="37" spans="3:9">
      <c r="C37" s="570"/>
      <c r="D37" s="570"/>
      <c r="E37" s="570"/>
      <c r="F37" s="570"/>
      <c r="G37" s="570"/>
      <c r="H37" s="570"/>
      <c r="I37" s="570"/>
    </row>
    <row r="38" spans="3:9">
      <c r="C38" s="570"/>
      <c r="D38" s="570"/>
      <c r="E38" s="570"/>
      <c r="F38" s="570"/>
      <c r="G38" s="570"/>
      <c r="H38" s="570"/>
      <c r="I38" s="570"/>
    </row>
    <row r="39" spans="3:9">
      <c r="C39" s="570"/>
      <c r="D39" s="570"/>
      <c r="E39" s="570"/>
      <c r="F39" s="570"/>
      <c r="G39" s="570"/>
      <c r="H39" s="570"/>
    </row>
    <row r="40" spans="3:9">
      <c r="C40" s="570"/>
      <c r="D40" s="570"/>
      <c r="E40" s="570"/>
      <c r="F40" s="570"/>
      <c r="G40" s="570"/>
      <c r="H40" s="570"/>
    </row>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K48"/>
  <sheetViews>
    <sheetView zoomScale="80" zoomScaleNormal="80" workbookViewId="0">
      <pane xSplit="2" ySplit="6" topLeftCell="C10" activePane="bottomRight" state="frozen"/>
      <selection pane="topRight" activeCell="C1" sqref="C1"/>
      <selection pane="bottomLeft" activeCell="A6" sqref="A6"/>
      <selection pane="bottomRight"/>
    </sheetView>
  </sheetViews>
  <sheetFormatPr defaultColWidth="9.140625" defaultRowHeight="12.75"/>
  <cols>
    <col min="1" max="1" width="10.5703125" style="1" bestFit="1" customWidth="1"/>
    <col min="2" max="2" width="104.140625" style="1" customWidth="1"/>
    <col min="3" max="3" width="12.7109375" style="1" customWidth="1"/>
    <col min="4" max="5" width="14.85546875" style="1" bestFit="1" customWidth="1"/>
    <col min="6" max="11" width="12.7109375" style="1" customWidth="1"/>
    <col min="12" max="16384" width="9.140625" style="1"/>
  </cols>
  <sheetData>
    <row r="1" spans="1:11">
      <c r="A1" s="1" t="s">
        <v>108</v>
      </c>
      <c r="B1" s="1" t="str">
        <f>Info!C2</f>
        <v>სს "ბანკი ქართუ"</v>
      </c>
    </row>
    <row r="2" spans="1:11">
      <c r="A2" s="1" t="s">
        <v>109</v>
      </c>
      <c r="B2" s="498">
        <f>'1. key ratios'!B2</f>
        <v>45291</v>
      </c>
    </row>
    <row r="4" spans="1:11" ht="13.5" thickBot="1">
      <c r="A4" s="1" t="s">
        <v>352</v>
      </c>
      <c r="B4" s="14" t="s">
        <v>351</v>
      </c>
    </row>
    <row r="5" spans="1:11" ht="30" customHeight="1">
      <c r="A5" s="757"/>
      <c r="B5" s="758"/>
      <c r="C5" s="759" t="s">
        <v>384</v>
      </c>
      <c r="D5" s="759"/>
      <c r="E5" s="759"/>
      <c r="F5" s="759" t="s">
        <v>385</v>
      </c>
      <c r="G5" s="759"/>
      <c r="H5" s="759"/>
      <c r="I5" s="759" t="s">
        <v>386</v>
      </c>
      <c r="J5" s="759"/>
      <c r="K5" s="760"/>
    </row>
    <row r="6" spans="1:11">
      <c r="A6" s="162"/>
      <c r="B6" s="163"/>
      <c r="C6" s="657" t="s">
        <v>26</v>
      </c>
      <c r="D6" s="657" t="s">
        <v>90</v>
      </c>
      <c r="E6" s="657" t="s">
        <v>66</v>
      </c>
      <c r="F6" s="657" t="s">
        <v>26</v>
      </c>
      <c r="G6" s="657" t="s">
        <v>90</v>
      </c>
      <c r="H6" s="657" t="s">
        <v>66</v>
      </c>
      <c r="I6" s="657" t="s">
        <v>26</v>
      </c>
      <c r="J6" s="657" t="s">
        <v>90</v>
      </c>
      <c r="K6" s="658" t="s">
        <v>66</v>
      </c>
    </row>
    <row r="7" spans="1:11">
      <c r="A7" s="165" t="s">
        <v>322</v>
      </c>
      <c r="B7" s="161"/>
      <c r="C7" s="659"/>
      <c r="D7" s="659"/>
      <c r="E7" s="659"/>
      <c r="F7" s="659"/>
      <c r="G7" s="659"/>
      <c r="H7" s="659"/>
      <c r="I7" s="659"/>
      <c r="J7" s="659"/>
      <c r="K7" s="166"/>
    </row>
    <row r="8" spans="1:11">
      <c r="A8" s="160">
        <v>1</v>
      </c>
      <c r="B8" s="147" t="s">
        <v>322</v>
      </c>
      <c r="C8" s="610"/>
      <c r="D8" s="610"/>
      <c r="E8" s="610"/>
      <c r="F8" s="611">
        <v>134347264.80648872</v>
      </c>
      <c r="G8" s="611">
        <v>842327248.6485908</v>
      </c>
      <c r="H8" s="611">
        <v>976674513.45507908</v>
      </c>
      <c r="I8" s="611">
        <v>81399209.517780811</v>
      </c>
      <c r="J8" s="611">
        <v>291421403.13224936</v>
      </c>
      <c r="K8" s="612">
        <v>372820612.65003002</v>
      </c>
    </row>
    <row r="9" spans="1:11">
      <c r="A9" s="165" t="s">
        <v>323</v>
      </c>
      <c r="B9" s="161"/>
      <c r="C9" s="660"/>
      <c r="D9" s="660"/>
      <c r="E9" s="660"/>
      <c r="F9" s="660"/>
      <c r="G9" s="660"/>
      <c r="H9" s="660"/>
      <c r="I9" s="660"/>
      <c r="J9" s="660"/>
      <c r="K9" s="613"/>
    </row>
    <row r="10" spans="1:11">
      <c r="A10" s="167">
        <v>2</v>
      </c>
      <c r="B10" s="148" t="s">
        <v>324</v>
      </c>
      <c r="C10" s="661">
        <v>23218115.966978222</v>
      </c>
      <c r="D10" s="662">
        <v>546487698.96013796</v>
      </c>
      <c r="E10" s="662">
        <v>569705814.92711604</v>
      </c>
      <c r="F10" s="662">
        <v>3656933.2718749959</v>
      </c>
      <c r="G10" s="662">
        <v>159859979.74908355</v>
      </c>
      <c r="H10" s="662">
        <v>163516913.02095848</v>
      </c>
      <c r="I10" s="662">
        <v>740408.94246195466</v>
      </c>
      <c r="J10" s="662">
        <v>16948852.053777937</v>
      </c>
      <c r="K10" s="663">
        <v>17689260.996239904</v>
      </c>
    </row>
    <row r="11" spans="1:11">
      <c r="A11" s="167">
        <v>3</v>
      </c>
      <c r="B11" s="148" t="s">
        <v>325</v>
      </c>
      <c r="C11" s="661">
        <v>168768948.60045654</v>
      </c>
      <c r="D11" s="662">
        <v>708355538.13370872</v>
      </c>
      <c r="E11" s="662">
        <v>877124486.73416519</v>
      </c>
      <c r="F11" s="662">
        <v>39044330.998434775</v>
      </c>
      <c r="G11" s="662">
        <v>433434505.4106161</v>
      </c>
      <c r="H11" s="662">
        <v>472478836.40905106</v>
      </c>
      <c r="I11" s="662">
        <v>29330419.29982065</v>
      </c>
      <c r="J11" s="662">
        <v>178979822.55209312</v>
      </c>
      <c r="K11" s="663">
        <v>208310241.85191375</v>
      </c>
    </row>
    <row r="12" spans="1:11">
      <c r="A12" s="167">
        <v>4</v>
      </c>
      <c r="B12" s="148" t="s">
        <v>326</v>
      </c>
      <c r="C12" s="661">
        <v>0</v>
      </c>
      <c r="D12" s="662">
        <v>0</v>
      </c>
      <c r="E12" s="662">
        <v>0</v>
      </c>
      <c r="F12" s="662">
        <v>0</v>
      </c>
      <c r="G12" s="662">
        <v>0</v>
      </c>
      <c r="H12" s="662">
        <v>0</v>
      </c>
      <c r="I12" s="662">
        <v>0</v>
      </c>
      <c r="J12" s="662">
        <v>0</v>
      </c>
      <c r="K12" s="663">
        <v>0</v>
      </c>
    </row>
    <row r="13" spans="1:11">
      <c r="A13" s="167">
        <v>5</v>
      </c>
      <c r="B13" s="148" t="s">
        <v>327</v>
      </c>
      <c r="C13" s="661">
        <v>74536954.426195636</v>
      </c>
      <c r="D13" s="662">
        <v>43428467.110974289</v>
      </c>
      <c r="E13" s="662">
        <v>117965421.53716992</v>
      </c>
      <c r="F13" s="662">
        <v>10845652.897428803</v>
      </c>
      <c r="G13" s="662">
        <v>7840610.7666460015</v>
      </c>
      <c r="H13" s="662">
        <v>18686263.664074805</v>
      </c>
      <c r="I13" s="662">
        <v>4308325.2525217403</v>
      </c>
      <c r="J13" s="662">
        <v>2787633.3092402718</v>
      </c>
      <c r="K13" s="663">
        <v>7095958.5617620116</v>
      </c>
    </row>
    <row r="14" spans="1:11">
      <c r="A14" s="167">
        <v>6</v>
      </c>
      <c r="B14" s="148" t="s">
        <v>342</v>
      </c>
      <c r="C14" s="661">
        <v>0</v>
      </c>
      <c r="D14" s="662">
        <v>0</v>
      </c>
      <c r="E14" s="662">
        <v>0</v>
      </c>
      <c r="F14" s="662">
        <v>0</v>
      </c>
      <c r="G14" s="662">
        <v>0</v>
      </c>
      <c r="H14" s="662">
        <v>0</v>
      </c>
      <c r="I14" s="662">
        <v>0</v>
      </c>
      <c r="J14" s="662">
        <v>0</v>
      </c>
      <c r="K14" s="663">
        <v>0</v>
      </c>
    </row>
    <row r="15" spans="1:11">
      <c r="A15" s="167">
        <v>7</v>
      </c>
      <c r="B15" s="148" t="s">
        <v>329</v>
      </c>
      <c r="C15" s="661">
        <v>36567936.840543859</v>
      </c>
      <c r="D15" s="662">
        <v>137580965.67651063</v>
      </c>
      <c r="E15" s="662">
        <v>174148902.51705447</v>
      </c>
      <c r="F15" s="662">
        <v>3117216.114095652</v>
      </c>
      <c r="G15" s="662">
        <v>31083633.178340238</v>
      </c>
      <c r="H15" s="662">
        <v>34200849.292435862</v>
      </c>
      <c r="I15" s="662">
        <v>3117216.114095652</v>
      </c>
      <c r="J15" s="662">
        <v>31083633.178340238</v>
      </c>
      <c r="K15" s="663">
        <v>34200849.292435862</v>
      </c>
    </row>
    <row r="16" spans="1:11">
      <c r="A16" s="167">
        <v>8</v>
      </c>
      <c r="B16" s="149" t="s">
        <v>330</v>
      </c>
      <c r="C16" s="647">
        <f>SUM(C10:C15)</f>
        <v>303091955.83417428</v>
      </c>
      <c r="D16" s="647">
        <f t="shared" ref="D16:K16" si="0">SUM(D10:D15)</f>
        <v>1435852669.8813317</v>
      </c>
      <c r="E16" s="647">
        <f t="shared" si="0"/>
        <v>1738944625.7155056</v>
      </c>
      <c r="F16" s="647">
        <f t="shared" si="0"/>
        <v>56664133.281834222</v>
      </c>
      <c r="G16" s="647">
        <f t="shared" si="0"/>
        <v>632218729.1046859</v>
      </c>
      <c r="H16" s="647">
        <f t="shared" si="0"/>
        <v>688882862.38652027</v>
      </c>
      <c r="I16" s="647">
        <f t="shared" si="0"/>
        <v>37496369.608899996</v>
      </c>
      <c r="J16" s="647">
        <f t="shared" si="0"/>
        <v>229799941.09345156</v>
      </c>
      <c r="K16" s="648">
        <f t="shared" si="0"/>
        <v>267296310.70235151</v>
      </c>
    </row>
    <row r="17" spans="1:11">
      <c r="A17" s="165" t="s">
        <v>331</v>
      </c>
      <c r="B17" s="161"/>
      <c r="C17" s="660"/>
      <c r="D17" s="660"/>
      <c r="E17" s="660"/>
      <c r="F17" s="660"/>
      <c r="G17" s="660"/>
      <c r="H17" s="660"/>
      <c r="I17" s="660"/>
      <c r="J17" s="660"/>
      <c r="K17" s="613"/>
    </row>
    <row r="18" spans="1:11">
      <c r="A18" s="167">
        <v>9</v>
      </c>
      <c r="B18" s="148" t="s">
        <v>332</v>
      </c>
      <c r="C18" s="661"/>
      <c r="D18" s="662"/>
      <c r="E18" s="662"/>
      <c r="F18" s="662"/>
      <c r="G18" s="662"/>
      <c r="H18" s="662"/>
      <c r="I18" s="662"/>
      <c r="J18" s="662"/>
      <c r="K18" s="663"/>
    </row>
    <row r="19" spans="1:11">
      <c r="A19" s="167">
        <v>10</v>
      </c>
      <c r="B19" s="148" t="s">
        <v>333</v>
      </c>
      <c r="C19" s="661">
        <v>334321123.73534161</v>
      </c>
      <c r="D19" s="662">
        <v>1084770128.3215239</v>
      </c>
      <c r="E19" s="662">
        <v>1419091252.0568652</v>
      </c>
      <c r="F19" s="662">
        <v>10359537.156887906</v>
      </c>
      <c r="G19" s="662">
        <v>9383955.5101613216</v>
      </c>
      <c r="H19" s="662">
        <v>19743492.667049225</v>
      </c>
      <c r="I19" s="662">
        <v>63307592.445595853</v>
      </c>
      <c r="J19" s="662">
        <v>595802043.8586762</v>
      </c>
      <c r="K19" s="663">
        <v>659109636.30427217</v>
      </c>
    </row>
    <row r="20" spans="1:11">
      <c r="A20" s="167">
        <v>11</v>
      </c>
      <c r="B20" s="148" t="s">
        <v>334</v>
      </c>
      <c r="C20" s="661">
        <v>27025486.124853965</v>
      </c>
      <c r="D20" s="662">
        <v>5302072.2974260887</v>
      </c>
      <c r="E20" s="662">
        <v>32327558.422280062</v>
      </c>
      <c r="F20" s="662">
        <v>557082.20366897818</v>
      </c>
      <c r="G20" s="662">
        <v>0</v>
      </c>
      <c r="H20" s="662">
        <v>557082.20366897818</v>
      </c>
      <c r="I20" s="662">
        <v>557082.20366897818</v>
      </c>
      <c r="J20" s="662">
        <v>0</v>
      </c>
      <c r="K20" s="663">
        <v>557082.20366897818</v>
      </c>
    </row>
    <row r="21" spans="1:11" ht="13.5" thickBot="1">
      <c r="A21" s="115">
        <v>12</v>
      </c>
      <c r="B21" s="168" t="s">
        <v>335</v>
      </c>
      <c r="C21" s="649">
        <f>SUM(C18:C20)</f>
        <v>361346609.86019558</v>
      </c>
      <c r="D21" s="649">
        <f t="shared" ref="D21:K21" si="1">SUM(D18:D20)</f>
        <v>1090072200.6189499</v>
      </c>
      <c r="E21" s="649">
        <f t="shared" si="1"/>
        <v>1451418810.4791453</v>
      </c>
      <c r="F21" s="649">
        <f t="shared" si="1"/>
        <v>10916619.360556884</v>
      </c>
      <c r="G21" s="649">
        <f t="shared" si="1"/>
        <v>9383955.5101613216</v>
      </c>
      <c r="H21" s="649">
        <f t="shared" si="1"/>
        <v>20300574.870718203</v>
      </c>
      <c r="I21" s="649">
        <f t="shared" si="1"/>
        <v>63864674.649264835</v>
      </c>
      <c r="J21" s="649">
        <f t="shared" si="1"/>
        <v>595802043.8586762</v>
      </c>
      <c r="K21" s="650">
        <f t="shared" si="1"/>
        <v>659666718.50794113</v>
      </c>
    </row>
    <row r="22" spans="1:11" ht="38.25" customHeight="1" thickBot="1">
      <c r="A22" s="158"/>
      <c r="B22" s="159"/>
      <c r="C22" s="664"/>
      <c r="D22" s="664"/>
      <c r="E22" s="664"/>
      <c r="F22" s="754" t="s">
        <v>336</v>
      </c>
      <c r="G22" s="755"/>
      <c r="H22" s="755"/>
      <c r="I22" s="754" t="s">
        <v>337</v>
      </c>
      <c r="J22" s="755"/>
      <c r="K22" s="756"/>
    </row>
    <row r="23" spans="1:11">
      <c r="A23" s="153">
        <v>13</v>
      </c>
      <c r="B23" s="150" t="s">
        <v>322</v>
      </c>
      <c r="C23" s="665"/>
      <c r="D23" s="665"/>
      <c r="E23" s="665"/>
      <c r="F23" s="651">
        <f t="shared" ref="F23:K23" si="2">F8</f>
        <v>134347264.80648872</v>
      </c>
      <c r="G23" s="651">
        <f t="shared" si="2"/>
        <v>842327248.6485908</v>
      </c>
      <c r="H23" s="651">
        <f t="shared" si="2"/>
        <v>976674513.45507908</v>
      </c>
      <c r="I23" s="651">
        <f t="shared" si="2"/>
        <v>81399209.517780811</v>
      </c>
      <c r="J23" s="651">
        <f t="shared" si="2"/>
        <v>291421403.13224936</v>
      </c>
      <c r="K23" s="652">
        <f t="shared" si="2"/>
        <v>372820612.65003002</v>
      </c>
    </row>
    <row r="24" spans="1:11" ht="13.5" thickBot="1">
      <c r="A24" s="154">
        <v>14</v>
      </c>
      <c r="B24" s="151" t="s">
        <v>338</v>
      </c>
      <c r="C24" s="666"/>
      <c r="D24" s="667"/>
      <c r="E24" s="668"/>
      <c r="F24" s="653">
        <f t="shared" ref="F24:K24" si="3">MAX(F16-F21,F16*0.25)</f>
        <v>45747513.921277337</v>
      </c>
      <c r="G24" s="653">
        <f t="shared" si="3"/>
        <v>622834773.59452462</v>
      </c>
      <c r="H24" s="653">
        <f>MAX(H16-H21,H16*0.25)</f>
        <v>668582287.51580203</v>
      </c>
      <c r="I24" s="653">
        <f t="shared" si="3"/>
        <v>9374092.4022249989</v>
      </c>
      <c r="J24" s="653">
        <f t="shared" si="3"/>
        <v>57449985.27336289</v>
      </c>
      <c r="K24" s="654">
        <f t="shared" si="3"/>
        <v>66824077.675587878</v>
      </c>
    </row>
    <row r="25" spans="1:11" ht="13.5" thickBot="1">
      <c r="A25" s="155">
        <v>15</v>
      </c>
      <c r="B25" s="152" t="s">
        <v>339</v>
      </c>
      <c r="C25" s="156"/>
      <c r="D25" s="156"/>
      <c r="E25" s="156"/>
      <c r="F25" s="655">
        <f t="shared" ref="F25:K25" si="4">F23/F24</f>
        <v>2.9367118186503971</v>
      </c>
      <c r="G25" s="655">
        <f t="shared" si="4"/>
        <v>1.3524088319400087</v>
      </c>
      <c r="H25" s="655">
        <f t="shared" si="4"/>
        <v>1.4608142209151709</v>
      </c>
      <c r="I25" s="655">
        <f t="shared" si="4"/>
        <v>8.6834229944714654</v>
      </c>
      <c r="J25" s="655">
        <f t="shared" si="4"/>
        <v>5.0726105802392443</v>
      </c>
      <c r="K25" s="656">
        <f t="shared" si="4"/>
        <v>5.5791359285191984</v>
      </c>
    </row>
    <row r="28" spans="1:11" ht="38.25">
      <c r="B28" s="10" t="s">
        <v>383</v>
      </c>
    </row>
    <row r="29" spans="1:11">
      <c r="C29" s="570"/>
      <c r="D29" s="570"/>
      <c r="E29" s="570"/>
      <c r="F29" s="570"/>
      <c r="G29" s="570"/>
      <c r="H29" s="570"/>
      <c r="I29" s="570"/>
      <c r="J29" s="570"/>
      <c r="K29" s="570"/>
    </row>
    <row r="30" spans="1:11">
      <c r="C30" s="570"/>
      <c r="D30" s="570"/>
      <c r="E30" s="570"/>
      <c r="F30" s="570"/>
      <c r="G30" s="570"/>
      <c r="H30" s="570"/>
      <c r="I30" s="570"/>
      <c r="J30" s="570"/>
      <c r="K30" s="570"/>
    </row>
    <row r="31" spans="1:11">
      <c r="C31" s="570"/>
      <c r="D31" s="570"/>
      <c r="E31" s="570"/>
      <c r="F31" s="570"/>
      <c r="G31" s="570"/>
      <c r="H31" s="570"/>
      <c r="I31" s="570"/>
      <c r="J31" s="570"/>
      <c r="K31" s="570"/>
    </row>
    <row r="32" spans="1:11">
      <c r="C32" s="570"/>
      <c r="D32" s="570"/>
      <c r="E32" s="570"/>
      <c r="F32" s="570"/>
      <c r="G32" s="570"/>
      <c r="H32" s="570"/>
      <c r="I32" s="570"/>
      <c r="J32" s="570"/>
      <c r="K32" s="570"/>
    </row>
    <row r="33" spans="3:11">
      <c r="C33" s="570"/>
      <c r="D33" s="570"/>
      <c r="E33" s="570"/>
      <c r="F33" s="570"/>
      <c r="G33" s="570"/>
      <c r="H33" s="570"/>
      <c r="I33" s="570"/>
      <c r="J33" s="570"/>
      <c r="K33" s="570"/>
    </row>
    <row r="34" spans="3:11">
      <c r="C34" s="570"/>
      <c r="D34" s="570"/>
      <c r="E34" s="570"/>
      <c r="F34" s="570"/>
      <c r="G34" s="570"/>
      <c r="H34" s="570"/>
      <c r="I34" s="570"/>
      <c r="J34" s="570"/>
      <c r="K34" s="570"/>
    </row>
    <row r="35" spans="3:11">
      <c r="C35" s="570"/>
      <c r="D35" s="570"/>
      <c r="E35" s="570"/>
      <c r="F35" s="570"/>
      <c r="G35" s="570"/>
      <c r="H35" s="570"/>
      <c r="I35" s="570"/>
      <c r="J35" s="570"/>
      <c r="K35" s="570"/>
    </row>
    <row r="36" spans="3:11">
      <c r="C36" s="570"/>
      <c r="D36" s="570"/>
      <c r="E36" s="570"/>
      <c r="F36" s="570"/>
      <c r="G36" s="570"/>
      <c r="H36" s="570"/>
      <c r="I36" s="570"/>
      <c r="J36" s="570"/>
      <c r="K36" s="570"/>
    </row>
    <row r="37" spans="3:11">
      <c r="C37" s="570"/>
      <c r="D37" s="570"/>
      <c r="E37" s="570"/>
      <c r="F37" s="570"/>
      <c r="G37" s="570"/>
      <c r="H37" s="570"/>
      <c r="I37" s="570"/>
      <c r="J37" s="570"/>
      <c r="K37" s="570"/>
    </row>
    <row r="38" spans="3:11">
      <c r="C38" s="570"/>
      <c r="D38" s="570"/>
      <c r="E38" s="570"/>
      <c r="F38" s="570"/>
      <c r="G38" s="570"/>
      <c r="H38" s="570"/>
      <c r="I38" s="570"/>
      <c r="J38" s="570"/>
      <c r="K38" s="570"/>
    </row>
    <row r="39" spans="3:11">
      <c r="C39" s="570"/>
      <c r="D39" s="570"/>
      <c r="E39" s="570"/>
      <c r="F39" s="570"/>
      <c r="G39" s="570"/>
      <c r="H39" s="570"/>
      <c r="I39" s="570"/>
      <c r="J39" s="570"/>
      <c r="K39" s="570"/>
    </row>
    <row r="40" spans="3:11">
      <c r="C40" s="570"/>
      <c r="D40" s="570"/>
      <c r="E40" s="570"/>
      <c r="F40" s="570"/>
      <c r="G40" s="570"/>
      <c r="H40" s="570"/>
      <c r="I40" s="570"/>
      <c r="J40" s="570"/>
      <c r="K40" s="570"/>
    </row>
    <row r="41" spans="3:11">
      <c r="C41" s="570"/>
      <c r="D41" s="570"/>
      <c r="E41" s="570"/>
      <c r="F41" s="570"/>
      <c r="G41" s="570"/>
      <c r="H41" s="570"/>
      <c r="I41" s="570"/>
      <c r="J41" s="570"/>
      <c r="K41" s="570"/>
    </row>
    <row r="42" spans="3:11">
      <c r="C42" s="570"/>
      <c r="D42" s="570"/>
      <c r="E42" s="570"/>
      <c r="F42" s="570"/>
      <c r="G42" s="570"/>
      <c r="H42" s="570"/>
      <c r="I42" s="570"/>
      <c r="J42" s="570"/>
      <c r="K42" s="570"/>
    </row>
    <row r="43" spans="3:11">
      <c r="C43" s="570"/>
      <c r="D43" s="570"/>
      <c r="E43" s="570"/>
      <c r="F43" s="570"/>
      <c r="G43" s="570"/>
      <c r="H43" s="570"/>
      <c r="I43" s="570"/>
      <c r="J43" s="570"/>
      <c r="K43" s="570"/>
    </row>
    <row r="44" spans="3:11">
      <c r="C44" s="570"/>
      <c r="D44" s="570"/>
      <c r="E44" s="570"/>
      <c r="F44" s="570"/>
      <c r="G44" s="570"/>
      <c r="H44" s="570"/>
      <c r="I44" s="570"/>
      <c r="J44" s="570"/>
      <c r="K44" s="570"/>
    </row>
    <row r="45" spans="3:11">
      <c r="C45" s="570"/>
      <c r="D45" s="570"/>
      <c r="E45" s="570"/>
      <c r="F45" s="570"/>
      <c r="G45" s="570"/>
      <c r="H45" s="570"/>
      <c r="I45" s="570"/>
      <c r="J45" s="570"/>
      <c r="K45" s="570"/>
    </row>
    <row r="46" spans="3:11">
      <c r="C46" s="570"/>
      <c r="D46" s="570"/>
      <c r="E46" s="570"/>
      <c r="F46" s="570"/>
      <c r="G46" s="570"/>
      <c r="H46" s="570"/>
      <c r="I46" s="570"/>
      <c r="J46" s="570"/>
      <c r="K46" s="570"/>
    </row>
    <row r="47" spans="3:11">
      <c r="C47" s="570"/>
      <c r="D47" s="570"/>
      <c r="E47" s="570"/>
      <c r="F47" s="570"/>
      <c r="G47" s="570"/>
      <c r="H47" s="570"/>
      <c r="I47" s="570"/>
      <c r="J47" s="570"/>
      <c r="K47" s="570"/>
    </row>
    <row r="48" spans="3:11">
      <c r="C48" s="570"/>
      <c r="D48" s="570"/>
      <c r="E48" s="570"/>
      <c r="F48" s="570"/>
      <c r="G48" s="570"/>
      <c r="H48" s="570"/>
      <c r="I48" s="570"/>
      <c r="J48" s="570"/>
      <c r="K48" s="570"/>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N22"/>
  <sheetViews>
    <sheetView zoomScale="80" zoomScaleNormal="80" workbookViewId="0">
      <pane xSplit="1" ySplit="5" topLeftCell="B6" activePane="bottomRight" state="frozen"/>
      <selection pane="topRight" activeCell="B1" sqref="B1"/>
      <selection pane="bottomLeft" activeCell="A5" sqref="A5"/>
      <selection pane="bottomRight"/>
    </sheetView>
  </sheetViews>
  <sheetFormatPr defaultColWidth="9.140625" defaultRowHeight="15"/>
  <cols>
    <col min="1" max="1" width="10.5703125" style="20" bestFit="1" customWidth="1"/>
    <col min="2" max="2" width="95" style="20" customWidth="1"/>
    <col min="3" max="3" width="12.5703125" style="20" bestFit="1" customWidth="1"/>
    <col min="4" max="4" width="10" style="20" bestFit="1" customWidth="1"/>
    <col min="5" max="5" width="18.28515625" style="20" bestFit="1" customWidth="1"/>
    <col min="6" max="13" width="10.7109375" style="20" customWidth="1"/>
    <col min="14" max="14" width="31" style="20" bestFit="1" customWidth="1"/>
    <col min="15" max="16384" width="9.140625" style="5"/>
  </cols>
  <sheetData>
    <row r="1" spans="1:14">
      <c r="A1" s="1" t="s">
        <v>108</v>
      </c>
      <c r="B1" s="20" t="str">
        <f>Info!C2</f>
        <v>სს "ბანკი ქართუ"</v>
      </c>
    </row>
    <row r="2" spans="1:14" ht="14.25" customHeight="1">
      <c r="A2" s="20" t="s">
        <v>109</v>
      </c>
      <c r="B2" s="498">
        <f>'1. key ratios'!B2</f>
        <v>45291</v>
      </c>
    </row>
    <row r="3" spans="1:14" ht="14.25" customHeight="1"/>
    <row r="4" spans="1:14" ht="15.75" thickBot="1">
      <c r="A4" s="1" t="s">
        <v>262</v>
      </c>
      <c r="B4" s="33" t="s">
        <v>74</v>
      </c>
    </row>
    <row r="5" spans="1:14" s="12" customFormat="1" ht="12.75">
      <c r="A5" s="87"/>
      <c r="B5" s="88"/>
      <c r="C5" s="89" t="s">
        <v>0</v>
      </c>
      <c r="D5" s="89" t="s">
        <v>1</v>
      </c>
      <c r="E5" s="89" t="s">
        <v>2</v>
      </c>
      <c r="F5" s="89" t="s">
        <v>3</v>
      </c>
      <c r="G5" s="89" t="s">
        <v>4</v>
      </c>
      <c r="H5" s="89" t="s">
        <v>5</v>
      </c>
      <c r="I5" s="89" t="s">
        <v>145</v>
      </c>
      <c r="J5" s="89" t="s">
        <v>146</v>
      </c>
      <c r="K5" s="89" t="s">
        <v>147</v>
      </c>
      <c r="L5" s="89" t="s">
        <v>148</v>
      </c>
      <c r="M5" s="89" t="s">
        <v>149</v>
      </c>
      <c r="N5" s="90" t="s">
        <v>150</v>
      </c>
    </row>
    <row r="6" spans="1:14" ht="45">
      <c r="A6" s="79"/>
      <c r="B6" s="39"/>
      <c r="C6" s="40" t="s">
        <v>84</v>
      </c>
      <c r="D6" s="41" t="s">
        <v>73</v>
      </c>
      <c r="E6" s="42" t="s">
        <v>83</v>
      </c>
      <c r="F6" s="43">
        <v>0</v>
      </c>
      <c r="G6" s="43">
        <v>0.2</v>
      </c>
      <c r="H6" s="43">
        <v>0.35</v>
      </c>
      <c r="I6" s="43">
        <v>0.5</v>
      </c>
      <c r="J6" s="43">
        <v>0.75</v>
      </c>
      <c r="K6" s="43">
        <v>1</v>
      </c>
      <c r="L6" s="43">
        <v>1.5</v>
      </c>
      <c r="M6" s="43">
        <v>2.5</v>
      </c>
      <c r="N6" s="80" t="s">
        <v>74</v>
      </c>
    </row>
    <row r="7" spans="1:14">
      <c r="A7" s="81">
        <v>1</v>
      </c>
      <c r="B7" s="44" t="s">
        <v>75</v>
      </c>
      <c r="C7" s="130">
        <f>SUM(C8:C13)</f>
        <v>0</v>
      </c>
      <c r="D7" s="39"/>
      <c r="E7" s="133">
        <f t="shared" ref="E7:M7" si="0">SUM(E8:E13)</f>
        <v>0</v>
      </c>
      <c r="F7" s="130">
        <f>SUM(F8:F13)</f>
        <v>0</v>
      </c>
      <c r="G7" s="130">
        <f t="shared" si="0"/>
        <v>0</v>
      </c>
      <c r="H7" s="130">
        <f t="shared" si="0"/>
        <v>0</v>
      </c>
      <c r="I7" s="130">
        <f t="shared" si="0"/>
        <v>0</v>
      </c>
      <c r="J7" s="130">
        <f t="shared" si="0"/>
        <v>0</v>
      </c>
      <c r="K7" s="130">
        <f t="shared" si="0"/>
        <v>0</v>
      </c>
      <c r="L7" s="130">
        <f t="shared" si="0"/>
        <v>0</v>
      </c>
      <c r="M7" s="130">
        <f t="shared" si="0"/>
        <v>0</v>
      </c>
      <c r="N7" s="82">
        <f>SUM(N8:N13)</f>
        <v>0</v>
      </c>
    </row>
    <row r="8" spans="1:14">
      <c r="A8" s="81">
        <v>1.1000000000000001</v>
      </c>
      <c r="B8" s="45" t="s">
        <v>76</v>
      </c>
      <c r="C8" s="131">
        <v>0</v>
      </c>
      <c r="D8" s="46">
        <v>0.02</v>
      </c>
      <c r="E8" s="133">
        <f>C8*D8</f>
        <v>0</v>
      </c>
      <c r="F8" s="131"/>
      <c r="G8" s="131"/>
      <c r="H8" s="131"/>
      <c r="I8" s="131"/>
      <c r="J8" s="131"/>
      <c r="K8" s="131"/>
      <c r="L8" s="131"/>
      <c r="M8" s="131"/>
      <c r="N8" s="82">
        <f>SUMPRODUCT($F$6:$M$6,F8:M8)</f>
        <v>0</v>
      </c>
    </row>
    <row r="9" spans="1:14">
      <c r="A9" s="81">
        <v>1.2</v>
      </c>
      <c r="B9" s="45" t="s">
        <v>77</v>
      </c>
      <c r="C9" s="131">
        <v>0</v>
      </c>
      <c r="D9" s="46">
        <v>0.05</v>
      </c>
      <c r="E9" s="133">
        <f>C9*D9</f>
        <v>0</v>
      </c>
      <c r="F9" s="131"/>
      <c r="G9" s="131"/>
      <c r="H9" s="131"/>
      <c r="I9" s="131"/>
      <c r="J9" s="131"/>
      <c r="K9" s="131"/>
      <c r="L9" s="131"/>
      <c r="M9" s="131"/>
      <c r="N9" s="82">
        <f t="shared" ref="N9:N12" si="1">SUMPRODUCT($F$6:$M$6,F9:M9)</f>
        <v>0</v>
      </c>
    </row>
    <row r="10" spans="1:14">
      <c r="A10" s="81">
        <v>1.3</v>
      </c>
      <c r="B10" s="45" t="s">
        <v>78</v>
      </c>
      <c r="C10" s="131">
        <v>0</v>
      </c>
      <c r="D10" s="46">
        <v>0.08</v>
      </c>
      <c r="E10" s="133">
        <f>C10*D10</f>
        <v>0</v>
      </c>
      <c r="F10" s="131"/>
      <c r="G10" s="131"/>
      <c r="H10" s="131"/>
      <c r="I10" s="131"/>
      <c r="J10" s="131"/>
      <c r="K10" s="131"/>
      <c r="L10" s="131"/>
      <c r="M10" s="131"/>
      <c r="N10" s="82">
        <f>SUMPRODUCT($F$6:$M$6,F10:M10)</f>
        <v>0</v>
      </c>
    </row>
    <row r="11" spans="1:14">
      <c r="A11" s="81">
        <v>1.4</v>
      </c>
      <c r="B11" s="45" t="s">
        <v>79</v>
      </c>
      <c r="C11" s="131">
        <v>0</v>
      </c>
      <c r="D11" s="46">
        <v>0.11</v>
      </c>
      <c r="E11" s="133">
        <f>C11*D11</f>
        <v>0</v>
      </c>
      <c r="F11" s="131"/>
      <c r="G11" s="131"/>
      <c r="H11" s="131"/>
      <c r="I11" s="131"/>
      <c r="J11" s="131"/>
      <c r="K11" s="131"/>
      <c r="L11" s="131"/>
      <c r="M11" s="131"/>
      <c r="N11" s="82">
        <f t="shared" si="1"/>
        <v>0</v>
      </c>
    </row>
    <row r="12" spans="1:14">
      <c r="A12" s="81">
        <v>1.5</v>
      </c>
      <c r="B12" s="45" t="s">
        <v>80</v>
      </c>
      <c r="C12" s="131">
        <v>0</v>
      </c>
      <c r="D12" s="46">
        <v>0.14000000000000001</v>
      </c>
      <c r="E12" s="133">
        <f>C12*D12</f>
        <v>0</v>
      </c>
      <c r="F12" s="131"/>
      <c r="G12" s="131"/>
      <c r="H12" s="131"/>
      <c r="I12" s="131"/>
      <c r="J12" s="131"/>
      <c r="K12" s="131"/>
      <c r="L12" s="131"/>
      <c r="M12" s="131"/>
      <c r="N12" s="82">
        <f t="shared" si="1"/>
        <v>0</v>
      </c>
    </row>
    <row r="13" spans="1:14">
      <c r="A13" s="81">
        <v>1.6</v>
      </c>
      <c r="B13" s="47" t="s">
        <v>81</v>
      </c>
      <c r="C13" s="131">
        <v>0</v>
      </c>
      <c r="D13" s="48"/>
      <c r="E13" s="131"/>
      <c r="F13" s="131"/>
      <c r="G13" s="131"/>
      <c r="H13" s="131"/>
      <c r="I13" s="131"/>
      <c r="J13" s="131"/>
      <c r="K13" s="131"/>
      <c r="L13" s="131"/>
      <c r="M13" s="131"/>
      <c r="N13" s="82">
        <f>SUMPRODUCT($F$6:$M$6,F13:M13)</f>
        <v>0</v>
      </c>
    </row>
    <row r="14" spans="1:14">
      <c r="A14" s="81">
        <v>2</v>
      </c>
      <c r="B14" s="49" t="s">
        <v>82</v>
      </c>
      <c r="C14" s="130">
        <f>SUM(C15:C20)</f>
        <v>0</v>
      </c>
      <c r="D14" s="39"/>
      <c r="E14" s="133">
        <f t="shared" ref="E14:M14" si="2">SUM(E15:E20)</f>
        <v>0</v>
      </c>
      <c r="F14" s="131">
        <f t="shared" si="2"/>
        <v>0</v>
      </c>
      <c r="G14" s="131">
        <f t="shared" si="2"/>
        <v>0</v>
      </c>
      <c r="H14" s="131">
        <f t="shared" si="2"/>
        <v>0</v>
      </c>
      <c r="I14" s="131">
        <f t="shared" si="2"/>
        <v>0</v>
      </c>
      <c r="J14" s="131">
        <f t="shared" si="2"/>
        <v>0</v>
      </c>
      <c r="K14" s="131">
        <f t="shared" si="2"/>
        <v>0</v>
      </c>
      <c r="L14" s="131">
        <f t="shared" si="2"/>
        <v>0</v>
      </c>
      <c r="M14" s="131">
        <f t="shared" si="2"/>
        <v>0</v>
      </c>
      <c r="N14" s="82">
        <f>SUM(N15:N20)</f>
        <v>0</v>
      </c>
    </row>
    <row r="15" spans="1:14">
      <c r="A15" s="81">
        <v>2.1</v>
      </c>
      <c r="B15" s="47" t="s">
        <v>76</v>
      </c>
      <c r="C15" s="131"/>
      <c r="D15" s="46">
        <v>5.0000000000000001E-3</v>
      </c>
      <c r="E15" s="133">
        <f>C15*D15</f>
        <v>0</v>
      </c>
      <c r="F15" s="131"/>
      <c r="G15" s="131"/>
      <c r="H15" s="131"/>
      <c r="I15" s="131"/>
      <c r="J15" s="131"/>
      <c r="K15" s="131"/>
      <c r="L15" s="131"/>
      <c r="M15" s="131"/>
      <c r="N15" s="82">
        <f>SUMPRODUCT($F$6:$M$6,F15:M15)</f>
        <v>0</v>
      </c>
    </row>
    <row r="16" spans="1:14">
      <c r="A16" s="81">
        <v>2.2000000000000002</v>
      </c>
      <c r="B16" s="47" t="s">
        <v>77</v>
      </c>
      <c r="C16" s="131"/>
      <c r="D16" s="46">
        <v>0.01</v>
      </c>
      <c r="E16" s="133">
        <f>C16*D16</f>
        <v>0</v>
      </c>
      <c r="F16" s="131"/>
      <c r="G16" s="131"/>
      <c r="H16" s="131"/>
      <c r="I16" s="131"/>
      <c r="J16" s="131"/>
      <c r="K16" s="131"/>
      <c r="L16" s="131"/>
      <c r="M16" s="131"/>
      <c r="N16" s="82">
        <f t="shared" ref="N16:N20" si="3">SUMPRODUCT($F$6:$M$6,F16:M16)</f>
        <v>0</v>
      </c>
    </row>
    <row r="17" spans="1:14">
      <c r="A17" s="81">
        <v>2.2999999999999998</v>
      </c>
      <c r="B17" s="47" t="s">
        <v>78</v>
      </c>
      <c r="C17" s="131"/>
      <c r="D17" s="46">
        <v>0.02</v>
      </c>
      <c r="E17" s="133">
        <f>C17*D17</f>
        <v>0</v>
      </c>
      <c r="F17" s="131"/>
      <c r="G17" s="131"/>
      <c r="H17" s="131"/>
      <c r="I17" s="131"/>
      <c r="J17" s="131"/>
      <c r="K17" s="131"/>
      <c r="L17" s="131"/>
      <c r="M17" s="131"/>
      <c r="N17" s="82">
        <f t="shared" si="3"/>
        <v>0</v>
      </c>
    </row>
    <row r="18" spans="1:14">
      <c r="A18" s="81">
        <v>2.4</v>
      </c>
      <c r="B18" s="47" t="s">
        <v>79</v>
      </c>
      <c r="C18" s="131"/>
      <c r="D18" s="46">
        <v>0.03</v>
      </c>
      <c r="E18" s="133">
        <f>C18*D18</f>
        <v>0</v>
      </c>
      <c r="F18" s="131"/>
      <c r="G18" s="131"/>
      <c r="H18" s="131"/>
      <c r="I18" s="131"/>
      <c r="J18" s="131"/>
      <c r="K18" s="131"/>
      <c r="L18" s="131"/>
      <c r="M18" s="131"/>
      <c r="N18" s="82">
        <f t="shared" si="3"/>
        <v>0</v>
      </c>
    </row>
    <row r="19" spans="1:14">
      <c r="A19" s="81">
        <v>2.5</v>
      </c>
      <c r="B19" s="47" t="s">
        <v>80</v>
      </c>
      <c r="C19" s="131"/>
      <c r="D19" s="46">
        <v>0.04</v>
      </c>
      <c r="E19" s="133">
        <f>C19*D19</f>
        <v>0</v>
      </c>
      <c r="F19" s="131"/>
      <c r="G19" s="131"/>
      <c r="H19" s="131"/>
      <c r="I19" s="131"/>
      <c r="J19" s="131"/>
      <c r="K19" s="131"/>
      <c r="L19" s="131"/>
      <c r="M19" s="131"/>
      <c r="N19" s="82">
        <f t="shared" si="3"/>
        <v>0</v>
      </c>
    </row>
    <row r="20" spans="1:14">
      <c r="A20" s="81">
        <v>2.6</v>
      </c>
      <c r="B20" s="47" t="s">
        <v>81</v>
      </c>
      <c r="C20" s="131"/>
      <c r="D20" s="48"/>
      <c r="E20" s="134"/>
      <c r="F20" s="131"/>
      <c r="G20" s="131"/>
      <c r="H20" s="131"/>
      <c r="I20" s="131"/>
      <c r="J20" s="131"/>
      <c r="K20" s="131"/>
      <c r="L20" s="131"/>
      <c r="M20" s="131"/>
      <c r="N20" s="82">
        <f t="shared" si="3"/>
        <v>0</v>
      </c>
    </row>
    <row r="21" spans="1:14" ht="15.75" thickBot="1">
      <c r="A21" s="83">
        <v>3</v>
      </c>
      <c r="B21" s="84" t="s">
        <v>66</v>
      </c>
      <c r="C21" s="132">
        <f>C14+C7</f>
        <v>0</v>
      </c>
      <c r="D21" s="85"/>
      <c r="E21" s="135">
        <f>E14+E7</f>
        <v>0</v>
      </c>
      <c r="F21" s="136">
        <f>F7+F14</f>
        <v>0</v>
      </c>
      <c r="G21" s="136">
        <f t="shared" ref="G21:L21" si="4">G7+G14</f>
        <v>0</v>
      </c>
      <c r="H21" s="136">
        <f t="shared" si="4"/>
        <v>0</v>
      </c>
      <c r="I21" s="136">
        <f t="shared" si="4"/>
        <v>0</v>
      </c>
      <c r="J21" s="136">
        <f t="shared" si="4"/>
        <v>0</v>
      </c>
      <c r="K21" s="136">
        <f t="shared" si="4"/>
        <v>0</v>
      </c>
      <c r="L21" s="136">
        <f t="shared" si="4"/>
        <v>0</v>
      </c>
      <c r="M21" s="136">
        <f>M7+M14</f>
        <v>0</v>
      </c>
      <c r="N21" s="86">
        <f>N14+N7</f>
        <v>0</v>
      </c>
    </row>
    <row r="22" spans="1:14">
      <c r="E22" s="137"/>
      <c r="F22" s="137"/>
      <c r="G22" s="137"/>
      <c r="H22" s="137"/>
      <c r="I22" s="137"/>
      <c r="J22" s="137"/>
      <c r="K22" s="137"/>
      <c r="L22" s="137"/>
      <c r="M22" s="137"/>
    </row>
  </sheetData>
  <conditionalFormatting sqref="E8:E12">
    <cfRule type="expression" dxfId="28" priority="2">
      <formula>(C8*D8)&lt;&gt;SUM(#REF!)</formula>
    </cfRule>
  </conditionalFormatting>
  <conditionalFormatting sqref="E15:E19">
    <cfRule type="expression" dxfId="27" priority="1">
      <formula>(C15*D15)&lt;&gt;SUM(#REF!)</formula>
    </cfRule>
  </conditionalFormatting>
  <conditionalFormatting sqref="E20">
    <cfRule type="expression" dxfId="26" priority="3">
      <formula>$E$88&lt;&gt;SUM(#REF!)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F43"/>
  <sheetViews>
    <sheetView zoomScale="80" zoomScaleNormal="80" workbookViewId="0"/>
  </sheetViews>
  <sheetFormatPr defaultRowHeight="15"/>
  <cols>
    <col min="1" max="1" width="11.42578125" customWidth="1"/>
    <col min="2" max="2" width="76.85546875" style="2" customWidth="1"/>
    <col min="3" max="3" width="22.85546875" customWidth="1"/>
  </cols>
  <sheetData>
    <row r="1" spans="1:6">
      <c r="A1" s="1" t="s">
        <v>108</v>
      </c>
      <c r="B1" t="str">
        <f>Info!C2</f>
        <v>სს "ბანკი ქართუ"</v>
      </c>
    </row>
    <row r="2" spans="1:6">
      <c r="A2" s="1" t="s">
        <v>109</v>
      </c>
      <c r="B2" s="498">
        <f>'1. key ratios'!B2</f>
        <v>45291</v>
      </c>
    </row>
    <row r="3" spans="1:6">
      <c r="A3" s="1"/>
      <c r="B3"/>
    </row>
    <row r="4" spans="1:6">
      <c r="A4" s="1" t="s">
        <v>428</v>
      </c>
      <c r="B4" t="s">
        <v>387</v>
      </c>
    </row>
    <row r="5" spans="1:6">
      <c r="A5" s="199"/>
      <c r="B5" s="199" t="s">
        <v>388</v>
      </c>
      <c r="C5" s="211"/>
    </row>
    <row r="6" spans="1:6">
      <c r="A6" s="200">
        <v>1</v>
      </c>
      <c r="B6" s="212" t="s">
        <v>440</v>
      </c>
      <c r="C6" s="213">
        <v>2097614919.3587778</v>
      </c>
      <c r="D6" s="475"/>
      <c r="F6" s="475"/>
    </row>
    <row r="7" spans="1:6">
      <c r="A7" s="200">
        <v>2</v>
      </c>
      <c r="B7" s="212" t="s">
        <v>389</v>
      </c>
      <c r="C7" s="213">
        <v>-8964008.6857422907</v>
      </c>
      <c r="D7" s="475"/>
      <c r="F7" s="475"/>
    </row>
    <row r="8" spans="1:6">
      <c r="A8" s="201">
        <v>3</v>
      </c>
      <c r="B8" s="214" t="s">
        <v>390</v>
      </c>
      <c r="C8" s="215">
        <f>C6+C7</f>
        <v>2088650910.6730354</v>
      </c>
      <c r="D8" s="475"/>
      <c r="F8" s="475"/>
    </row>
    <row r="9" spans="1:6">
      <c r="A9" s="202"/>
      <c r="B9" s="202" t="s">
        <v>391</v>
      </c>
      <c r="C9" s="216"/>
      <c r="D9" s="475"/>
      <c r="F9" s="475"/>
    </row>
    <row r="10" spans="1:6">
      <c r="A10" s="203">
        <v>4</v>
      </c>
      <c r="B10" s="217" t="s">
        <v>392</v>
      </c>
      <c r="C10" s="213">
        <v>0</v>
      </c>
      <c r="D10" s="475"/>
      <c r="F10" s="475"/>
    </row>
    <row r="11" spans="1:6">
      <c r="A11" s="203">
        <v>5</v>
      </c>
      <c r="B11" s="218" t="s">
        <v>393</v>
      </c>
      <c r="C11" s="213">
        <v>0</v>
      </c>
      <c r="D11" s="475"/>
      <c r="F11" s="475"/>
    </row>
    <row r="12" spans="1:6">
      <c r="A12" s="203" t="s">
        <v>394</v>
      </c>
      <c r="B12" s="212" t="s">
        <v>395</v>
      </c>
      <c r="C12" s="215">
        <f>'15. CCR'!E21</f>
        <v>0</v>
      </c>
      <c r="D12" s="475"/>
      <c r="F12" s="475"/>
    </row>
    <row r="13" spans="1:6">
      <c r="A13" s="204">
        <v>6</v>
      </c>
      <c r="B13" s="219" t="s">
        <v>396</v>
      </c>
      <c r="C13" s="213">
        <v>0</v>
      </c>
      <c r="D13" s="475"/>
      <c r="F13" s="475"/>
    </row>
    <row r="14" spans="1:6">
      <c r="A14" s="204">
        <v>7</v>
      </c>
      <c r="B14" s="220" t="s">
        <v>397</v>
      </c>
      <c r="C14" s="213">
        <v>0</v>
      </c>
      <c r="D14" s="475"/>
      <c r="F14" s="475"/>
    </row>
    <row r="15" spans="1:6">
      <c r="A15" s="205">
        <v>8</v>
      </c>
      <c r="B15" s="212" t="s">
        <v>398</v>
      </c>
      <c r="C15" s="213">
        <v>0</v>
      </c>
      <c r="D15" s="475"/>
      <c r="F15" s="475"/>
    </row>
    <row r="16" spans="1:6" ht="24">
      <c r="A16" s="204">
        <v>9</v>
      </c>
      <c r="B16" s="220" t="s">
        <v>399</v>
      </c>
      <c r="C16" s="213">
        <v>0</v>
      </c>
      <c r="D16" s="475"/>
      <c r="F16" s="475"/>
    </row>
    <row r="17" spans="1:6">
      <c r="A17" s="204">
        <v>10</v>
      </c>
      <c r="B17" s="220" t="s">
        <v>400</v>
      </c>
      <c r="C17" s="213">
        <v>0</v>
      </c>
      <c r="D17" s="475"/>
      <c r="F17" s="475"/>
    </row>
    <row r="18" spans="1:6">
      <c r="A18" s="206">
        <v>11</v>
      </c>
      <c r="B18" s="221" t="s">
        <v>401</v>
      </c>
      <c r="C18" s="215">
        <f>SUM(C10:C17)</f>
        <v>0</v>
      </c>
      <c r="D18" s="475"/>
      <c r="F18" s="475"/>
    </row>
    <row r="19" spans="1:6">
      <c r="A19" s="202"/>
      <c r="B19" s="202" t="s">
        <v>402</v>
      </c>
      <c r="C19" s="222"/>
      <c r="D19" s="475"/>
      <c r="F19" s="475"/>
    </row>
    <row r="20" spans="1:6">
      <c r="A20" s="204">
        <v>12</v>
      </c>
      <c r="B20" s="217" t="s">
        <v>403</v>
      </c>
      <c r="C20" s="213">
        <v>0</v>
      </c>
      <c r="D20" s="475"/>
      <c r="F20" s="475"/>
    </row>
    <row r="21" spans="1:6">
      <c r="A21" s="204">
        <v>13</v>
      </c>
      <c r="B21" s="217" t="s">
        <v>404</v>
      </c>
      <c r="C21" s="213">
        <v>0</v>
      </c>
      <c r="D21" s="475"/>
      <c r="F21" s="475"/>
    </row>
    <row r="22" spans="1:6">
      <c r="A22" s="204">
        <v>14</v>
      </c>
      <c r="B22" s="217" t="s">
        <v>405</v>
      </c>
      <c r="C22" s="213">
        <v>0</v>
      </c>
      <c r="D22" s="475"/>
      <c r="F22" s="475"/>
    </row>
    <row r="23" spans="1:6" ht="24">
      <c r="A23" s="204" t="s">
        <v>406</v>
      </c>
      <c r="B23" s="217" t="s">
        <v>407</v>
      </c>
      <c r="C23" s="213">
        <v>0</v>
      </c>
      <c r="D23" s="475"/>
      <c r="F23" s="475"/>
    </row>
    <row r="24" spans="1:6">
      <c r="A24" s="204">
        <v>15</v>
      </c>
      <c r="B24" s="217" t="s">
        <v>408</v>
      </c>
      <c r="C24" s="213">
        <v>0</v>
      </c>
      <c r="D24" s="475"/>
      <c r="F24" s="475"/>
    </row>
    <row r="25" spans="1:6">
      <c r="A25" s="204" t="s">
        <v>409</v>
      </c>
      <c r="B25" s="212" t="s">
        <v>410</v>
      </c>
      <c r="C25" s="213">
        <v>0</v>
      </c>
      <c r="D25" s="475"/>
      <c r="F25" s="475"/>
    </row>
    <row r="26" spans="1:6">
      <c r="A26" s="206">
        <v>16</v>
      </c>
      <c r="B26" s="221" t="s">
        <v>411</v>
      </c>
      <c r="C26" s="215">
        <f>SUM(C20:C25)</f>
        <v>0</v>
      </c>
      <c r="D26" s="475"/>
      <c r="F26" s="475"/>
    </row>
    <row r="27" spans="1:6">
      <c r="A27" s="202"/>
      <c r="B27" s="202" t="s">
        <v>412</v>
      </c>
      <c r="C27" s="216"/>
      <c r="D27" s="475"/>
      <c r="F27" s="475"/>
    </row>
    <row r="28" spans="1:6">
      <c r="A28" s="203">
        <v>17</v>
      </c>
      <c r="B28" s="212" t="s">
        <v>413</v>
      </c>
      <c r="C28" s="213">
        <v>164015166.17426494</v>
      </c>
      <c r="D28" s="475"/>
      <c r="F28" s="475"/>
    </row>
    <row r="29" spans="1:6">
      <c r="A29" s="203">
        <v>18</v>
      </c>
      <c r="B29" s="212" t="s">
        <v>414</v>
      </c>
      <c r="C29" s="213">
        <v>-78368879.657515228</v>
      </c>
      <c r="D29" s="475"/>
      <c r="F29" s="475"/>
    </row>
    <row r="30" spans="1:6">
      <c r="A30" s="206">
        <v>19</v>
      </c>
      <c r="B30" s="221" t="s">
        <v>415</v>
      </c>
      <c r="C30" s="215">
        <f>C28+C29</f>
        <v>85646286.51674971</v>
      </c>
      <c r="D30" s="475"/>
      <c r="F30" s="475"/>
    </row>
    <row r="31" spans="1:6">
      <c r="A31" s="207"/>
      <c r="B31" s="202" t="s">
        <v>416</v>
      </c>
      <c r="C31" s="216"/>
      <c r="D31" s="475"/>
      <c r="F31" s="475"/>
    </row>
    <row r="32" spans="1:6">
      <c r="A32" s="203" t="s">
        <v>417</v>
      </c>
      <c r="B32" s="217" t="s">
        <v>418</v>
      </c>
      <c r="C32" s="213">
        <v>0</v>
      </c>
      <c r="D32" s="475"/>
      <c r="F32" s="475"/>
    </row>
    <row r="33" spans="1:6">
      <c r="A33" s="203" t="s">
        <v>419</v>
      </c>
      <c r="B33" s="218" t="s">
        <v>420</v>
      </c>
      <c r="C33" s="213">
        <v>0</v>
      </c>
      <c r="D33" s="475"/>
      <c r="F33" s="475"/>
    </row>
    <row r="34" spans="1:6">
      <c r="A34" s="202"/>
      <c r="B34" s="202" t="s">
        <v>421</v>
      </c>
      <c r="C34" s="216"/>
      <c r="D34" s="475"/>
      <c r="F34" s="475"/>
    </row>
    <row r="35" spans="1:6">
      <c r="A35" s="206">
        <v>20</v>
      </c>
      <c r="B35" s="221" t="s">
        <v>86</v>
      </c>
      <c r="C35" s="215">
        <f>'1. key ratios'!C9</f>
        <v>450823727.62337911</v>
      </c>
      <c r="D35" s="475"/>
      <c r="F35" s="475"/>
    </row>
    <row r="36" spans="1:6">
      <c r="A36" s="206">
        <v>21</v>
      </c>
      <c r="B36" s="221" t="s">
        <v>422</v>
      </c>
      <c r="C36" s="215">
        <f>C8+C18+C26+C30</f>
        <v>2174297197.189785</v>
      </c>
      <c r="D36" s="475"/>
      <c r="F36" s="475"/>
    </row>
    <row r="37" spans="1:6">
      <c r="A37" s="208"/>
      <c r="B37" s="208" t="s">
        <v>387</v>
      </c>
      <c r="C37" s="216"/>
      <c r="D37" s="475"/>
      <c r="F37" s="475"/>
    </row>
    <row r="38" spans="1:6">
      <c r="A38" s="206">
        <v>22</v>
      </c>
      <c r="B38" s="221" t="s">
        <v>387</v>
      </c>
      <c r="C38" s="482">
        <f>IFERROR(C35/C36,0)</f>
        <v>0.20734227510666686</v>
      </c>
      <c r="D38" s="475"/>
      <c r="F38" s="475"/>
    </row>
    <row r="39" spans="1:6">
      <c r="A39" s="208"/>
      <c r="B39" s="208" t="s">
        <v>423</v>
      </c>
      <c r="C39" s="216"/>
      <c r="D39" s="475"/>
      <c r="F39" s="475"/>
    </row>
    <row r="40" spans="1:6">
      <c r="A40" s="209" t="s">
        <v>424</v>
      </c>
      <c r="B40" s="217" t="s">
        <v>425</v>
      </c>
      <c r="C40" s="213"/>
      <c r="D40" s="475"/>
    </row>
    <row r="41" spans="1:6">
      <c r="A41" s="210" t="s">
        <v>426</v>
      </c>
      <c r="B41" s="218" t="s">
        <v>427</v>
      </c>
      <c r="C41" s="213"/>
      <c r="D41" s="475"/>
    </row>
    <row r="43" spans="1:6">
      <c r="B43" s="225" t="s">
        <v>441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O42"/>
  <sheetViews>
    <sheetView zoomScale="90" zoomScaleNormal="90" workbookViewId="0">
      <pane xSplit="2" ySplit="6" topLeftCell="C7" activePane="bottomRight" state="frozen"/>
      <selection pane="topRight" activeCell="C1" sqref="C1"/>
      <selection pane="bottomLeft" activeCell="A7" sqref="A7"/>
      <selection pane="bottomRight"/>
    </sheetView>
  </sheetViews>
  <sheetFormatPr defaultRowHeight="15"/>
  <cols>
    <col min="1" max="1" width="9.85546875" style="1" bestFit="1" customWidth="1"/>
    <col min="2" max="2" width="82.5703125" style="10" customWidth="1"/>
    <col min="3" max="6" width="19.5703125" style="1" customWidth="1"/>
    <col min="7" max="7" width="17.5703125" style="1" customWidth="1"/>
  </cols>
  <sheetData>
    <row r="1" spans="1:15">
      <c r="A1" s="1" t="s">
        <v>108</v>
      </c>
      <c r="B1" s="1" t="str">
        <f>Info!C2</f>
        <v>სს "ბანკი ქართუ"</v>
      </c>
    </row>
    <row r="2" spans="1:15">
      <c r="A2" s="1" t="s">
        <v>109</v>
      </c>
      <c r="B2" s="498">
        <f>'1. key ratios'!B2</f>
        <v>45291</v>
      </c>
    </row>
    <row r="3" spans="1:15">
      <c r="B3" s="238"/>
    </row>
    <row r="4" spans="1:15" ht="15.75" thickBot="1">
      <c r="A4" s="1" t="s">
        <v>488</v>
      </c>
      <c r="B4" s="142" t="s">
        <v>453</v>
      </c>
    </row>
    <row r="5" spans="1:15">
      <c r="A5" s="241"/>
      <c r="B5" s="242"/>
      <c r="C5" s="761" t="s">
        <v>454</v>
      </c>
      <c r="D5" s="761"/>
      <c r="E5" s="761"/>
      <c r="F5" s="761"/>
      <c r="G5" s="762" t="s">
        <v>455</v>
      </c>
    </row>
    <row r="6" spans="1:15">
      <c r="A6" s="243"/>
      <c r="B6" s="244"/>
      <c r="C6" s="245" t="s">
        <v>456</v>
      </c>
      <c r="D6" s="245" t="s">
        <v>457</v>
      </c>
      <c r="E6" s="245" t="s">
        <v>458</v>
      </c>
      <c r="F6" s="245" t="s">
        <v>459</v>
      </c>
      <c r="G6" s="896"/>
    </row>
    <row r="7" spans="1:15">
      <c r="A7" s="246"/>
      <c r="B7" s="247" t="s">
        <v>460</v>
      </c>
      <c r="C7" s="248"/>
      <c r="D7" s="248"/>
      <c r="E7" s="248"/>
      <c r="F7" s="248"/>
      <c r="G7" s="249"/>
    </row>
    <row r="8" spans="1:15">
      <c r="A8" s="250">
        <v>1</v>
      </c>
      <c r="B8" s="251" t="s">
        <v>461</v>
      </c>
      <c r="C8" s="669">
        <f>SUM(C9:C10)</f>
        <v>402055275.46337914</v>
      </c>
      <c r="D8" s="669">
        <f>SUM(D9:D10)</f>
        <v>0</v>
      </c>
      <c r="E8" s="669">
        <f>SUM(E9:E10)</f>
        <v>0</v>
      </c>
      <c r="F8" s="669">
        <f>SUM(F9:F10)</f>
        <v>238744857.4948</v>
      </c>
      <c r="G8" s="670">
        <f>SUM(G9:G10)</f>
        <v>640800132.95817912</v>
      </c>
      <c r="H8" s="475"/>
      <c r="I8" s="475"/>
      <c r="J8" s="475"/>
      <c r="K8" s="475"/>
      <c r="L8" s="475"/>
      <c r="M8" s="475"/>
      <c r="N8" s="475"/>
      <c r="O8" s="475"/>
    </row>
    <row r="9" spans="1:15">
      <c r="A9" s="250">
        <v>2</v>
      </c>
      <c r="B9" s="254" t="s">
        <v>85</v>
      </c>
      <c r="C9" s="252">
        <v>402055275.46337914</v>
      </c>
      <c r="D9" s="252">
        <v>0</v>
      </c>
      <c r="E9" s="252">
        <v>0</v>
      </c>
      <c r="F9" s="252">
        <v>70821532.159999996</v>
      </c>
      <c r="G9" s="670">
        <v>472876807.62337911</v>
      </c>
      <c r="H9" s="475"/>
      <c r="I9" s="475"/>
      <c r="J9" s="475"/>
      <c r="K9" s="475"/>
      <c r="L9" s="475"/>
      <c r="M9" s="475"/>
    </row>
    <row r="10" spans="1:15">
      <c r="A10" s="250">
        <v>3</v>
      </c>
      <c r="B10" s="254" t="s">
        <v>462</v>
      </c>
      <c r="C10" s="255"/>
      <c r="D10" s="255"/>
      <c r="E10" s="255"/>
      <c r="F10" s="252">
        <v>167923325.3348</v>
      </c>
      <c r="G10" s="670">
        <v>167923325.3348</v>
      </c>
      <c r="H10" s="475"/>
      <c r="I10" s="475"/>
      <c r="J10" s="475"/>
      <c r="K10" s="475"/>
      <c r="L10" s="475"/>
      <c r="M10" s="475"/>
    </row>
    <row r="11" spans="1:15" ht="26.25">
      <c r="A11" s="250">
        <v>4</v>
      </c>
      <c r="B11" s="251" t="s">
        <v>463</v>
      </c>
      <c r="C11" s="669">
        <f>SUM(C12:C13)</f>
        <v>285676442.39539999</v>
      </c>
      <c r="D11" s="669">
        <f>SUM(D12:D13)</f>
        <v>203975504.67429999</v>
      </c>
      <c r="E11" s="669">
        <f>SUM(E12:E13)</f>
        <v>97084343.175999999</v>
      </c>
      <c r="F11" s="669">
        <f>SUM(F12:F13)</f>
        <v>0</v>
      </c>
      <c r="G11" s="670">
        <f>SUM(G12:G13)</f>
        <v>539739184.22041988</v>
      </c>
      <c r="H11" s="475"/>
      <c r="I11" s="475"/>
      <c r="J11" s="475"/>
      <c r="K11" s="475"/>
      <c r="L11" s="475"/>
      <c r="M11" s="475"/>
    </row>
    <row r="12" spans="1:15">
      <c r="A12" s="250">
        <v>5</v>
      </c>
      <c r="B12" s="254" t="s">
        <v>464</v>
      </c>
      <c r="C12" s="252">
        <v>254009243.52929997</v>
      </c>
      <c r="D12" s="252">
        <v>200834491.28929999</v>
      </c>
      <c r="E12" s="252">
        <v>92647463.175999999</v>
      </c>
      <c r="F12" s="252">
        <v>0</v>
      </c>
      <c r="G12" s="670">
        <v>520116638.09486991</v>
      </c>
      <c r="H12" s="475"/>
      <c r="I12" s="475"/>
      <c r="J12" s="475"/>
      <c r="K12" s="475"/>
      <c r="L12" s="475"/>
      <c r="M12" s="475"/>
    </row>
    <row r="13" spans="1:15">
      <c r="A13" s="250">
        <v>6</v>
      </c>
      <c r="B13" s="254" t="s">
        <v>465</v>
      </c>
      <c r="C13" s="252">
        <v>31667198.866099995</v>
      </c>
      <c r="D13" s="252">
        <v>3141013.3849999998</v>
      </c>
      <c r="E13" s="252">
        <v>4436880</v>
      </c>
      <c r="F13" s="252">
        <v>0</v>
      </c>
      <c r="G13" s="670">
        <v>19622546.125549998</v>
      </c>
      <c r="H13" s="475"/>
      <c r="I13" s="475"/>
      <c r="J13" s="475"/>
      <c r="K13" s="475"/>
      <c r="L13" s="475"/>
      <c r="M13" s="475"/>
    </row>
    <row r="14" spans="1:15">
      <c r="A14" s="250">
        <v>7</v>
      </c>
      <c r="B14" s="251" t="s">
        <v>466</v>
      </c>
      <c r="C14" s="252">
        <v>403598204.22449994</v>
      </c>
      <c r="D14" s="252">
        <v>275252039.79050004</v>
      </c>
      <c r="E14" s="252">
        <v>139679724.04449999</v>
      </c>
      <c r="F14" s="252">
        <v>0</v>
      </c>
      <c r="G14" s="670">
        <v>402163206.14930004</v>
      </c>
      <c r="H14" s="475"/>
      <c r="I14" s="475"/>
      <c r="J14" s="475"/>
      <c r="K14" s="475"/>
      <c r="L14" s="475"/>
      <c r="M14" s="475"/>
    </row>
    <row r="15" spans="1:15" ht="51.75">
      <c r="A15" s="250">
        <v>8</v>
      </c>
      <c r="B15" s="254" t="s">
        <v>467</v>
      </c>
      <c r="C15" s="252">
        <v>394327985.16359997</v>
      </c>
      <c r="D15" s="252">
        <v>270318703.09050006</v>
      </c>
      <c r="E15" s="252">
        <v>132261689.01449999</v>
      </c>
      <c r="F15" s="252">
        <v>0</v>
      </c>
      <c r="G15" s="670">
        <v>398454188.63430005</v>
      </c>
      <c r="H15" s="475"/>
      <c r="I15" s="475"/>
      <c r="J15" s="475"/>
      <c r="K15" s="475"/>
      <c r="L15" s="475"/>
      <c r="M15" s="475"/>
    </row>
    <row r="16" spans="1:15" ht="26.25">
      <c r="A16" s="250">
        <v>9</v>
      </c>
      <c r="B16" s="254" t="s">
        <v>468</v>
      </c>
      <c r="C16" s="252">
        <v>9270219.060899999</v>
      </c>
      <c r="D16" s="252">
        <v>4933336.7</v>
      </c>
      <c r="E16" s="252">
        <v>7418035.0300000003</v>
      </c>
      <c r="F16" s="252">
        <v>0</v>
      </c>
      <c r="G16" s="670">
        <v>3709017.5150000001</v>
      </c>
      <c r="H16" s="475"/>
      <c r="I16" s="475"/>
      <c r="J16" s="475"/>
      <c r="K16" s="475"/>
      <c r="L16" s="475"/>
      <c r="M16" s="475"/>
    </row>
    <row r="17" spans="1:13">
      <c r="A17" s="250">
        <v>10</v>
      </c>
      <c r="B17" s="251" t="s">
        <v>469</v>
      </c>
      <c r="C17" s="252">
        <v>0</v>
      </c>
      <c r="D17" s="252">
        <v>0</v>
      </c>
      <c r="E17" s="252">
        <v>0</v>
      </c>
      <c r="F17" s="252">
        <v>0</v>
      </c>
      <c r="G17" s="670">
        <v>0</v>
      </c>
      <c r="H17" s="475"/>
      <c r="I17" s="475"/>
      <c r="J17" s="475"/>
      <c r="K17" s="475"/>
      <c r="L17" s="475"/>
      <c r="M17" s="475"/>
    </row>
    <row r="18" spans="1:13">
      <c r="A18" s="250">
        <v>11</v>
      </c>
      <c r="B18" s="251" t="s">
        <v>89</v>
      </c>
      <c r="C18" s="252">
        <v>0</v>
      </c>
      <c r="D18" s="252">
        <v>29352486.64125222</v>
      </c>
      <c r="E18" s="252">
        <v>4715062.7395350039</v>
      </c>
      <c r="F18" s="252">
        <v>8474248.1659897268</v>
      </c>
      <c r="G18" s="670">
        <v>0</v>
      </c>
      <c r="H18" s="475"/>
      <c r="I18" s="475"/>
      <c r="J18" s="475"/>
      <c r="K18" s="475"/>
      <c r="L18" s="475"/>
      <c r="M18" s="475"/>
    </row>
    <row r="19" spans="1:13">
      <c r="A19" s="250">
        <v>12</v>
      </c>
      <c r="B19" s="254" t="s">
        <v>470</v>
      </c>
      <c r="C19" s="252">
        <v>0</v>
      </c>
      <c r="D19" s="252">
        <v>0</v>
      </c>
      <c r="E19" s="252">
        <v>0</v>
      </c>
      <c r="F19" s="252">
        <v>0</v>
      </c>
      <c r="G19" s="670">
        <v>0</v>
      </c>
      <c r="H19" s="475"/>
      <c r="I19" s="475"/>
      <c r="J19" s="475"/>
      <c r="K19" s="475"/>
      <c r="L19" s="475"/>
      <c r="M19" s="475"/>
    </row>
    <row r="20" spans="1:13" ht="26.25">
      <c r="A20" s="250">
        <v>13</v>
      </c>
      <c r="B20" s="254" t="s">
        <v>471</v>
      </c>
      <c r="C20" s="252">
        <v>0</v>
      </c>
      <c r="D20" s="252">
        <v>29352486.64125222</v>
      </c>
      <c r="E20" s="252">
        <v>4715062.7395350039</v>
      </c>
      <c r="F20" s="252">
        <v>8474248.1659897268</v>
      </c>
      <c r="G20" s="670">
        <v>0</v>
      </c>
      <c r="H20" s="475"/>
      <c r="I20" s="475"/>
      <c r="J20" s="475"/>
      <c r="K20" s="475"/>
      <c r="L20" s="475"/>
      <c r="M20" s="475"/>
    </row>
    <row r="21" spans="1:13">
      <c r="A21" s="256">
        <v>14</v>
      </c>
      <c r="B21" s="257" t="s">
        <v>472</v>
      </c>
      <c r="C21" s="484"/>
      <c r="D21" s="484"/>
      <c r="E21" s="484"/>
      <c r="F21" s="484"/>
      <c r="G21" s="897">
        <f>SUM(G8,G11,G14,G17,G18)</f>
        <v>1582702523.327899</v>
      </c>
      <c r="H21" s="475"/>
      <c r="I21" s="475"/>
      <c r="J21" s="475"/>
      <c r="K21" s="475"/>
      <c r="L21" s="475"/>
      <c r="M21" s="475"/>
    </row>
    <row r="22" spans="1:13">
      <c r="A22" s="258"/>
      <c r="B22" s="268" t="s">
        <v>473</v>
      </c>
      <c r="C22" s="259"/>
      <c r="D22" s="260"/>
      <c r="E22" s="259"/>
      <c r="F22" s="259"/>
      <c r="G22" s="898"/>
      <c r="H22" s="475"/>
      <c r="I22" s="475"/>
      <c r="J22" s="475"/>
      <c r="K22" s="475"/>
      <c r="L22" s="475"/>
      <c r="M22" s="475"/>
    </row>
    <row r="23" spans="1:13">
      <c r="A23" s="250">
        <v>15</v>
      </c>
      <c r="B23" s="251" t="s">
        <v>322</v>
      </c>
      <c r="C23" s="252">
        <v>648809959.9680748</v>
      </c>
      <c r="D23" s="252">
        <v>242858966.3418256</v>
      </c>
      <c r="E23" s="252">
        <v>0</v>
      </c>
      <c r="F23" s="252">
        <v>0</v>
      </c>
      <c r="G23" s="670">
        <v>24491968.453966495</v>
      </c>
      <c r="H23" s="475"/>
      <c r="I23" s="475"/>
      <c r="J23" s="475"/>
      <c r="K23" s="475"/>
      <c r="L23" s="475"/>
      <c r="M23" s="475"/>
    </row>
    <row r="24" spans="1:13">
      <c r="A24" s="250">
        <v>16</v>
      </c>
      <c r="B24" s="251" t="s">
        <v>474</v>
      </c>
      <c r="C24" s="252">
        <v>85238283.689999968</v>
      </c>
      <c r="D24" s="252">
        <v>434558584.28918183</v>
      </c>
      <c r="E24" s="252">
        <v>118344210.86187264</v>
      </c>
      <c r="F24" s="252">
        <v>294252348.57640797</v>
      </c>
      <c r="G24" s="670">
        <v>490184049.85176057</v>
      </c>
      <c r="H24" s="475"/>
      <c r="I24" s="475"/>
      <c r="J24" s="475"/>
      <c r="K24" s="475"/>
      <c r="L24" s="475"/>
      <c r="M24" s="475"/>
    </row>
    <row r="25" spans="1:13" ht="26.25">
      <c r="A25" s="250">
        <v>17</v>
      </c>
      <c r="B25" s="254" t="s">
        <v>475</v>
      </c>
      <c r="C25" s="252">
        <v>0</v>
      </c>
      <c r="D25" s="252">
        <v>0</v>
      </c>
      <c r="E25" s="252">
        <v>0</v>
      </c>
      <c r="F25" s="252">
        <v>0</v>
      </c>
      <c r="G25" s="670">
        <v>0</v>
      </c>
      <c r="H25" s="475"/>
      <c r="I25" s="475"/>
      <c r="J25" s="475"/>
      <c r="K25" s="475"/>
      <c r="L25" s="475"/>
      <c r="M25" s="475"/>
    </row>
    <row r="26" spans="1:13" ht="26.25">
      <c r="A26" s="250">
        <v>18</v>
      </c>
      <c r="B26" s="254" t="s">
        <v>476</v>
      </c>
      <c r="C26" s="252">
        <v>85238283.689999968</v>
      </c>
      <c r="D26" s="252">
        <v>140479325.02060983</v>
      </c>
      <c r="E26" s="252">
        <v>0</v>
      </c>
      <c r="F26" s="252">
        <v>0</v>
      </c>
      <c r="G26" s="670">
        <v>33857641.306591466</v>
      </c>
      <c r="H26" s="475"/>
      <c r="I26" s="475"/>
      <c r="J26" s="475"/>
      <c r="K26" s="475"/>
      <c r="L26" s="475"/>
      <c r="M26" s="475"/>
    </row>
    <row r="27" spans="1:13">
      <c r="A27" s="250">
        <v>19</v>
      </c>
      <c r="B27" s="254" t="s">
        <v>477</v>
      </c>
      <c r="C27" s="252">
        <v>0</v>
      </c>
      <c r="D27" s="252">
        <v>291473375.49254435</v>
      </c>
      <c r="E27" s="252">
        <v>111943212.69669226</v>
      </c>
      <c r="F27" s="252">
        <v>257361914.44472328</v>
      </c>
      <c r="G27" s="670">
        <v>420465921.3726331</v>
      </c>
      <c r="H27" s="475"/>
      <c r="I27" s="475"/>
      <c r="J27" s="475"/>
      <c r="K27" s="475"/>
      <c r="L27" s="475"/>
      <c r="M27" s="475"/>
    </row>
    <row r="28" spans="1:13">
      <c r="A28" s="250">
        <v>20</v>
      </c>
      <c r="B28" s="261" t="s">
        <v>478</v>
      </c>
      <c r="C28" s="252">
        <v>0</v>
      </c>
      <c r="D28" s="252">
        <v>0</v>
      </c>
      <c r="E28" s="252">
        <v>0</v>
      </c>
      <c r="F28" s="252">
        <v>0</v>
      </c>
      <c r="G28" s="670">
        <v>0</v>
      </c>
      <c r="H28" s="475"/>
      <c r="I28" s="475"/>
      <c r="J28" s="475"/>
      <c r="K28" s="475"/>
      <c r="L28" s="475"/>
      <c r="M28" s="475"/>
    </row>
    <row r="29" spans="1:13">
      <c r="A29" s="250">
        <v>21</v>
      </c>
      <c r="B29" s="254" t="s">
        <v>479</v>
      </c>
      <c r="C29" s="252">
        <v>0</v>
      </c>
      <c r="D29" s="252">
        <v>1507467.286027699</v>
      </c>
      <c r="E29" s="252">
        <v>6400998.1651803777</v>
      </c>
      <c r="F29" s="252">
        <v>25433750.960508797</v>
      </c>
      <c r="G29" s="670">
        <v>25572921.042036515</v>
      </c>
      <c r="H29" s="475"/>
      <c r="I29" s="475"/>
      <c r="J29" s="475"/>
      <c r="K29" s="475"/>
      <c r="L29" s="475"/>
      <c r="M29" s="475"/>
    </row>
    <row r="30" spans="1:13">
      <c r="A30" s="250">
        <v>22</v>
      </c>
      <c r="B30" s="261" t="s">
        <v>478</v>
      </c>
      <c r="C30" s="252">
        <v>0</v>
      </c>
      <c r="D30" s="252">
        <v>0</v>
      </c>
      <c r="E30" s="252">
        <v>0</v>
      </c>
      <c r="F30" s="252">
        <v>0</v>
      </c>
      <c r="G30" s="670">
        <v>0</v>
      </c>
      <c r="H30" s="475"/>
      <c r="I30" s="475"/>
      <c r="J30" s="475"/>
      <c r="K30" s="475"/>
      <c r="L30" s="475"/>
      <c r="M30" s="475"/>
    </row>
    <row r="31" spans="1:13" ht="26.25">
      <c r="A31" s="250">
        <v>23</v>
      </c>
      <c r="B31" s="254" t="s">
        <v>480</v>
      </c>
      <c r="C31" s="252">
        <v>0</v>
      </c>
      <c r="D31" s="252">
        <v>1098416.4899999998</v>
      </c>
      <c r="E31" s="252">
        <v>0</v>
      </c>
      <c r="F31" s="252">
        <v>11456683.17117588</v>
      </c>
      <c r="G31" s="670">
        <v>10287566.130499497</v>
      </c>
      <c r="H31" s="475"/>
      <c r="I31" s="475"/>
      <c r="J31" s="475"/>
      <c r="K31" s="475"/>
      <c r="L31" s="475"/>
      <c r="M31" s="475"/>
    </row>
    <row r="32" spans="1:13">
      <c r="A32" s="250">
        <v>24</v>
      </c>
      <c r="B32" s="251" t="s">
        <v>481</v>
      </c>
      <c r="C32" s="252">
        <v>0</v>
      </c>
      <c r="D32" s="252">
        <v>0</v>
      </c>
      <c r="E32" s="252">
        <v>0</v>
      </c>
      <c r="F32" s="252">
        <v>0</v>
      </c>
      <c r="G32" s="670">
        <v>0</v>
      </c>
      <c r="H32" s="475"/>
      <c r="I32" s="475"/>
      <c r="J32" s="475"/>
      <c r="K32" s="475"/>
      <c r="L32" s="475"/>
      <c r="M32" s="475"/>
    </row>
    <row r="33" spans="1:13">
      <c r="A33" s="250">
        <v>25</v>
      </c>
      <c r="B33" s="251" t="s">
        <v>99</v>
      </c>
      <c r="C33" s="253">
        <f>SUM(C34:C35)</f>
        <v>0</v>
      </c>
      <c r="D33" s="253">
        <f>SUM(D34:D35)</f>
        <v>50214838.966374516</v>
      </c>
      <c r="E33" s="253">
        <f>SUM(E34:E35)</f>
        <v>35053472.988525569</v>
      </c>
      <c r="F33" s="253">
        <f>SUM(F34:F35)</f>
        <v>179253022.60199308</v>
      </c>
      <c r="G33" s="670">
        <f>SUM(G34:G35)</f>
        <v>237244524.1632908</v>
      </c>
      <c r="H33" s="475"/>
      <c r="I33" s="475"/>
      <c r="J33" s="475"/>
      <c r="K33" s="475"/>
      <c r="L33" s="475"/>
      <c r="M33" s="475"/>
    </row>
    <row r="34" spans="1:13">
      <c r="A34" s="250">
        <v>26</v>
      </c>
      <c r="B34" s="254" t="s">
        <v>482</v>
      </c>
      <c r="C34" s="255"/>
      <c r="D34" s="252">
        <v>0</v>
      </c>
      <c r="E34" s="252">
        <v>0</v>
      </c>
      <c r="F34" s="252">
        <v>0</v>
      </c>
      <c r="G34" s="670">
        <v>0</v>
      </c>
      <c r="H34" s="475"/>
      <c r="I34" s="475"/>
      <c r="J34" s="475"/>
      <c r="K34" s="475"/>
      <c r="L34" s="475"/>
      <c r="M34" s="475"/>
    </row>
    <row r="35" spans="1:13">
      <c r="A35" s="250">
        <v>27</v>
      </c>
      <c r="B35" s="254" t="s">
        <v>483</v>
      </c>
      <c r="C35" s="252">
        <v>0</v>
      </c>
      <c r="D35" s="252">
        <v>50214838.966374516</v>
      </c>
      <c r="E35" s="252">
        <v>35053472.988525569</v>
      </c>
      <c r="F35" s="252">
        <v>179253022.60199308</v>
      </c>
      <c r="G35" s="670">
        <v>237244524.1632908</v>
      </c>
      <c r="H35" s="475"/>
      <c r="I35" s="475"/>
      <c r="J35" s="475"/>
      <c r="K35" s="475"/>
      <c r="L35" s="475"/>
      <c r="M35" s="475"/>
    </row>
    <row r="36" spans="1:13">
      <c r="A36" s="250">
        <v>28</v>
      </c>
      <c r="B36" s="251" t="s">
        <v>484</v>
      </c>
      <c r="C36" s="252">
        <v>0</v>
      </c>
      <c r="D36" s="252">
        <v>47209976.946167238</v>
      </c>
      <c r="E36" s="252">
        <v>29957737.94133788</v>
      </c>
      <c r="F36" s="252">
        <v>86847451.626557633</v>
      </c>
      <c r="G36" s="670">
        <v>19502489.573499747</v>
      </c>
      <c r="H36" s="475"/>
      <c r="I36" s="475"/>
      <c r="J36" s="475"/>
      <c r="K36" s="475"/>
      <c r="L36" s="475"/>
      <c r="M36" s="475"/>
    </row>
    <row r="37" spans="1:13">
      <c r="A37" s="256">
        <v>29</v>
      </c>
      <c r="B37" s="257" t="s">
        <v>485</v>
      </c>
      <c r="C37" s="483"/>
      <c r="D37" s="483"/>
      <c r="E37" s="483"/>
      <c r="F37" s="483"/>
      <c r="G37" s="897">
        <f>SUM(G23:G24,G32:G33,G36)</f>
        <v>771423032.04251766</v>
      </c>
      <c r="H37" s="475"/>
      <c r="I37" s="475"/>
      <c r="J37" s="475"/>
      <c r="K37" s="475"/>
      <c r="L37" s="475"/>
      <c r="M37" s="475"/>
    </row>
    <row r="38" spans="1:13">
      <c r="A38" s="246"/>
      <c r="B38" s="262"/>
      <c r="C38" s="263"/>
      <c r="D38" s="263"/>
      <c r="E38" s="263"/>
      <c r="F38" s="263"/>
      <c r="G38" s="264"/>
      <c r="H38" s="475"/>
      <c r="I38" s="475"/>
      <c r="J38" s="475"/>
      <c r="K38" s="475"/>
      <c r="L38" s="475"/>
      <c r="M38" s="475"/>
    </row>
    <row r="39" spans="1:13" ht="15.75" thickBot="1">
      <c r="A39" s="265">
        <v>30</v>
      </c>
      <c r="B39" s="266" t="s">
        <v>453</v>
      </c>
      <c r="C39" s="169"/>
      <c r="D39" s="157"/>
      <c r="E39" s="157"/>
      <c r="F39" s="267"/>
      <c r="G39" s="899">
        <f>IFERROR(G21/G37,0)</f>
        <v>2.0516661514984</v>
      </c>
      <c r="H39" s="475"/>
      <c r="I39" s="475"/>
      <c r="J39" s="475"/>
      <c r="K39" s="475"/>
      <c r="L39" s="475"/>
      <c r="M39" s="475"/>
    </row>
    <row r="40" spans="1:13">
      <c r="H40" s="475"/>
      <c r="I40" s="475"/>
      <c r="J40" s="475"/>
      <c r="K40" s="475"/>
      <c r="L40" s="475"/>
      <c r="M40" s="475"/>
    </row>
    <row r="41" spans="1:13">
      <c r="H41" s="475"/>
      <c r="I41" s="475"/>
      <c r="J41" s="475"/>
      <c r="K41" s="475"/>
      <c r="L41" s="475"/>
      <c r="M41" s="475"/>
    </row>
    <row r="42" spans="1:13" ht="39">
      <c r="B42" s="10" t="s">
        <v>486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X51"/>
  <sheetViews>
    <sheetView zoomScale="80" zoomScaleNormal="80" workbookViewId="0">
      <pane xSplit="1" ySplit="5" topLeftCell="B6" activePane="bottomRight" state="frozen"/>
      <selection pane="topRight" activeCell="B1" sqref="B1"/>
      <selection pane="bottomLeft" activeCell="A6" sqref="A6"/>
      <selection pane="bottomRight"/>
    </sheetView>
  </sheetViews>
  <sheetFormatPr defaultColWidth="9.140625" defaultRowHeight="12.75"/>
  <cols>
    <col min="1" max="1" width="9.5703125" style="6" bestFit="1" customWidth="1"/>
    <col min="2" max="2" width="88.42578125" style="6" customWidth="1"/>
    <col min="3" max="3" width="13.7109375" style="6" bestFit="1" customWidth="1"/>
    <col min="4" max="4" width="14.28515625" style="1" bestFit="1" customWidth="1"/>
    <col min="5" max="5" width="13.7109375" style="1" bestFit="1" customWidth="1"/>
    <col min="6" max="6" width="13.5703125" style="1" bestFit="1" customWidth="1"/>
    <col min="7" max="7" width="14" style="1" bestFit="1" customWidth="1"/>
    <col min="8" max="8" width="6.7109375" style="1" customWidth="1"/>
    <col min="9" max="10" width="14.28515625" style="1" bestFit="1" customWidth="1"/>
    <col min="11" max="11" width="14.140625" style="1" bestFit="1" customWidth="1"/>
    <col min="12" max="12" width="17.42578125" style="1" bestFit="1" customWidth="1"/>
    <col min="13" max="16384" width="9.140625" style="1"/>
  </cols>
  <sheetData>
    <row r="1" spans="1:24">
      <c r="A1" s="521" t="s">
        <v>108</v>
      </c>
      <c r="B1" s="224" t="str">
        <f>Info!C2</f>
        <v>სს "ბანკი ქართუ"</v>
      </c>
    </row>
    <row r="2" spans="1:24">
      <c r="A2" s="521" t="s">
        <v>109</v>
      </c>
      <c r="B2" s="498">
        <v>45291</v>
      </c>
    </row>
    <row r="3" spans="1:24" ht="13.5" thickBot="1">
      <c r="A3" s="521"/>
    </row>
    <row r="4" spans="1:24" ht="48.75" customHeight="1" thickBot="1">
      <c r="A4" s="522" t="s">
        <v>252</v>
      </c>
      <c r="B4" s="523" t="s">
        <v>139</v>
      </c>
      <c r="C4" s="110"/>
      <c r="D4" s="697" t="s">
        <v>936</v>
      </c>
      <c r="E4" s="698"/>
      <c r="F4" s="698"/>
      <c r="G4" s="699"/>
      <c r="I4" s="700" t="s">
        <v>989</v>
      </c>
      <c r="J4" s="701"/>
      <c r="K4" s="701"/>
      <c r="L4" s="702"/>
    </row>
    <row r="5" spans="1:24">
      <c r="A5" s="524" t="s">
        <v>25</v>
      </c>
      <c r="B5" s="146"/>
      <c r="C5" s="525" t="str">
        <f>INT((MONTH($B$2))/3)&amp;"Q"&amp;"-"&amp;YEAR($B$2)</f>
        <v>4Q-2023</v>
      </c>
      <c r="D5" s="525" t="str">
        <f>IF(INT(MONTH($B$2))=3, "4"&amp;"Q"&amp;"-"&amp;YEAR($B$2)-1, IF(INT(MONTH($B$2))=6, "1"&amp;"Q"&amp;"-"&amp;YEAR($B$2), IF(INT(MONTH($B$2))=9, "2"&amp;"Q"&amp;"-"&amp;YEAR($B$2),IF(INT(MONTH($B$2))=12, "3"&amp;"Q"&amp;"-"&amp;YEAR($B$2), 0))))</f>
        <v>3Q-2023</v>
      </c>
      <c r="E5" s="525" t="str">
        <f>IF(INT(MONTH($B$2))=3, "3"&amp;"Q"&amp;"-"&amp;YEAR($B$2)-1, IF(INT(MONTH($B$2))=6, "4"&amp;"Q"&amp;"-"&amp;YEAR($B$2)-1, IF(INT(MONTH($B$2))=9, "1"&amp;"Q"&amp;"-"&amp;YEAR($B$2),IF(INT(MONTH($B$2))=12, "2"&amp;"Q"&amp;"-"&amp;YEAR($B$2), 0))))</f>
        <v>2Q-2023</v>
      </c>
      <c r="F5" s="525" t="str">
        <f>IF(INT(MONTH($B$2))=3, "2"&amp;"Q"&amp;"-"&amp;YEAR($B$2)-1, IF(INT(MONTH($B$2))=6, "3"&amp;"Q"&amp;"-"&amp;YEAR($B$2)-1, IF(INT(MONTH($B$2))=9, "4"&amp;"Q"&amp;"-"&amp;YEAR($B$2)-1,IF(INT(MONTH($B$2))=12, "1"&amp;"Q"&amp;"-"&amp;YEAR($B$2), 0))))</f>
        <v>1Q-2023</v>
      </c>
      <c r="G5" s="526" t="str">
        <f>IF(INT(MONTH($B$2))=3, "1"&amp;"Q"&amp;"-"&amp;YEAR($B$2)-1, IF(INT(MONTH($B$2))=6, "2"&amp;"Q"&amp;"-"&amp;YEAR($B$2)-1, IF(INT(MONTH($B$2))=9, "3"&amp;"Q"&amp;"-"&amp;YEAR($B$2)-1,IF(INT(MONTH($B$2))=12, "4"&amp;"Q"&amp;"-"&amp;YEAR($B$2)-1, 0))))</f>
        <v>4Q-2022</v>
      </c>
      <c r="H5" s="567"/>
      <c r="I5" s="527" t="str">
        <f>D5</f>
        <v>3Q-2023</v>
      </c>
      <c r="J5" s="525" t="str">
        <f t="shared" ref="J5:L5" si="0">E5</f>
        <v>2Q-2023</v>
      </c>
      <c r="K5" s="525" t="str">
        <f t="shared" si="0"/>
        <v>1Q-2023</v>
      </c>
      <c r="L5" s="526" t="str">
        <f t="shared" si="0"/>
        <v>4Q-2022</v>
      </c>
    </row>
    <row r="6" spans="1:24">
      <c r="A6" s="528"/>
      <c r="B6" s="232" t="s">
        <v>106</v>
      </c>
      <c r="C6" s="529"/>
      <c r="D6" s="529"/>
      <c r="E6" s="529"/>
      <c r="F6" s="529"/>
      <c r="G6" s="530"/>
      <c r="I6" s="531"/>
      <c r="J6" s="529"/>
      <c r="K6" s="529"/>
      <c r="L6" s="530"/>
    </row>
    <row r="7" spans="1:24">
      <c r="A7" s="528"/>
      <c r="B7" s="233" t="s">
        <v>110</v>
      </c>
      <c r="C7" s="529"/>
      <c r="D7" s="529"/>
      <c r="E7" s="529"/>
      <c r="F7" s="529"/>
      <c r="G7" s="530"/>
      <c r="I7" s="531"/>
      <c r="J7" s="529"/>
      <c r="K7" s="529"/>
      <c r="L7" s="530"/>
    </row>
    <row r="8" spans="1:24">
      <c r="A8" s="532">
        <v>1</v>
      </c>
      <c r="B8" s="226" t="s">
        <v>22</v>
      </c>
      <c r="C8" s="234">
        <v>376291664.09609789</v>
      </c>
      <c r="D8" s="235">
        <v>373620930.09606028</v>
      </c>
      <c r="E8" s="235">
        <v>363342214.73040265</v>
      </c>
      <c r="F8" s="235">
        <v>351924744.39058375</v>
      </c>
      <c r="G8" s="236">
        <v>346319799.38893533</v>
      </c>
      <c r="I8" s="533"/>
      <c r="J8" s="534"/>
      <c r="K8" s="534"/>
      <c r="L8" s="535">
        <v>234253424</v>
      </c>
      <c r="M8" s="568"/>
      <c r="N8" s="568"/>
      <c r="O8" s="568"/>
      <c r="P8" s="568"/>
      <c r="Q8" s="568"/>
      <c r="R8" s="568"/>
      <c r="S8" s="568"/>
      <c r="T8" s="568"/>
      <c r="U8" s="568"/>
      <c r="V8" s="568"/>
      <c r="W8" s="568"/>
      <c r="X8" s="568"/>
    </row>
    <row r="9" spans="1:24">
      <c r="A9" s="532">
        <v>2</v>
      </c>
      <c r="B9" s="226" t="s">
        <v>86</v>
      </c>
      <c r="C9" s="234">
        <v>450823727.62337911</v>
      </c>
      <c r="D9" s="235">
        <v>447853293.6233415</v>
      </c>
      <c r="E9" s="235">
        <v>435938378.25768387</v>
      </c>
      <c r="F9" s="235">
        <v>422973807.91786498</v>
      </c>
      <c r="G9" s="236">
        <v>421192062.91621655</v>
      </c>
      <c r="I9" s="533"/>
      <c r="J9" s="534"/>
      <c r="K9" s="534"/>
      <c r="L9" s="535">
        <v>307207424</v>
      </c>
      <c r="M9" s="568"/>
      <c r="N9" s="568"/>
      <c r="O9" s="568"/>
      <c r="P9" s="568"/>
      <c r="Q9" s="568"/>
      <c r="R9" s="568"/>
      <c r="T9" s="568"/>
    </row>
    <row r="10" spans="1:24">
      <c r="A10" s="532">
        <v>3</v>
      </c>
      <c r="B10" s="226" t="s">
        <v>85</v>
      </c>
      <c r="C10" s="234">
        <v>472876807.62337911</v>
      </c>
      <c r="D10" s="235">
        <v>473564973.6233415</v>
      </c>
      <c r="E10" s="235">
        <v>461068298.25768387</v>
      </c>
      <c r="F10" s="235">
        <v>450114047.91786498</v>
      </c>
      <c r="G10" s="236">
        <v>449833262.91621655</v>
      </c>
      <c r="I10" s="533"/>
      <c r="J10" s="534"/>
      <c r="K10" s="534"/>
      <c r="L10" s="535">
        <v>346535560</v>
      </c>
      <c r="M10" s="568"/>
      <c r="N10" s="568"/>
      <c r="O10" s="568"/>
      <c r="P10" s="568"/>
      <c r="Q10" s="568"/>
      <c r="R10" s="568"/>
      <c r="T10" s="568"/>
    </row>
    <row r="11" spans="1:24">
      <c r="A11" s="532">
        <v>4</v>
      </c>
      <c r="B11" s="226" t="s">
        <v>445</v>
      </c>
      <c r="C11" s="234">
        <v>303188079.15592307</v>
      </c>
      <c r="D11" s="235">
        <v>297174304.811638</v>
      </c>
      <c r="E11" s="235">
        <v>278139307.84550673</v>
      </c>
      <c r="F11" s="235">
        <v>270224472.10658425</v>
      </c>
      <c r="G11" s="236">
        <v>246196639.74129626</v>
      </c>
      <c r="I11" s="533"/>
      <c r="J11" s="534"/>
      <c r="K11" s="534"/>
      <c r="L11" s="535">
        <v>158652337.6268518</v>
      </c>
      <c r="M11" s="568"/>
      <c r="N11" s="568"/>
      <c r="O11" s="568"/>
      <c r="P11" s="568"/>
      <c r="Q11" s="568"/>
      <c r="R11" s="568"/>
      <c r="T11" s="568"/>
    </row>
    <row r="12" spans="1:24">
      <c r="A12" s="532">
        <v>5</v>
      </c>
      <c r="B12" s="226" t="s">
        <v>446</v>
      </c>
      <c r="C12" s="234">
        <v>361529519.79794037</v>
      </c>
      <c r="D12" s="235">
        <v>350246436.63473833</v>
      </c>
      <c r="E12" s="235">
        <v>327367338.29175586</v>
      </c>
      <c r="F12" s="235">
        <v>316851843.56204444</v>
      </c>
      <c r="G12" s="236">
        <v>289615242.44903541</v>
      </c>
      <c r="I12" s="533"/>
      <c r="J12" s="534"/>
      <c r="K12" s="534"/>
      <c r="L12" s="535">
        <v>199902308.17390835</v>
      </c>
      <c r="M12" s="568"/>
      <c r="N12" s="568"/>
      <c r="O12" s="568"/>
      <c r="P12" s="568"/>
      <c r="Q12" s="568"/>
      <c r="R12" s="568"/>
      <c r="T12" s="568"/>
    </row>
    <row r="13" spans="1:24">
      <c r="A13" s="532">
        <v>6</v>
      </c>
      <c r="B13" s="226" t="s">
        <v>447</v>
      </c>
      <c r="C13" s="234">
        <v>438744569.43002486</v>
      </c>
      <c r="D13" s="235">
        <v>420482791.05234879</v>
      </c>
      <c r="E13" s="235">
        <v>392522284.5152328</v>
      </c>
      <c r="F13" s="235">
        <v>378565922.4661724</v>
      </c>
      <c r="G13" s="236">
        <v>368984106.43353105</v>
      </c>
      <c r="I13" s="533"/>
      <c r="J13" s="534"/>
      <c r="K13" s="534"/>
      <c r="L13" s="535">
        <v>276281547.86632597</v>
      </c>
      <c r="M13" s="568"/>
      <c r="N13" s="568"/>
      <c r="O13" s="568"/>
      <c r="P13" s="568"/>
      <c r="Q13" s="568"/>
      <c r="R13" s="568"/>
      <c r="T13" s="568"/>
    </row>
    <row r="14" spans="1:24">
      <c r="A14" s="528"/>
      <c r="B14" s="232" t="s">
        <v>449</v>
      </c>
      <c r="C14" s="529"/>
      <c r="D14" s="529"/>
      <c r="E14" s="529"/>
      <c r="F14" s="529"/>
      <c r="G14" s="530"/>
      <c r="I14" s="531"/>
      <c r="J14" s="529"/>
      <c r="K14" s="529"/>
      <c r="L14" s="530"/>
      <c r="M14" s="568"/>
      <c r="N14" s="568"/>
      <c r="O14" s="568"/>
      <c r="P14" s="568"/>
      <c r="Q14" s="568"/>
      <c r="R14" s="568"/>
      <c r="T14" s="568"/>
    </row>
    <row r="15" spans="1:24" ht="21.95" customHeight="1">
      <c r="A15" s="532">
        <v>7</v>
      </c>
      <c r="B15" s="226" t="s">
        <v>448</v>
      </c>
      <c r="C15" s="234">
        <v>1709985391.8341746</v>
      </c>
      <c r="D15" s="235">
        <v>1537487671.4177198</v>
      </c>
      <c r="E15" s="235">
        <v>1448643417.9665234</v>
      </c>
      <c r="F15" s="235">
        <v>1376642558.3850031</v>
      </c>
      <c r="G15" s="236">
        <v>1514338626.9687345</v>
      </c>
      <c r="I15" s="533"/>
      <c r="J15" s="534"/>
      <c r="K15" s="534"/>
      <c r="L15" s="535">
        <v>1404709746.1948183</v>
      </c>
      <c r="M15" s="568"/>
      <c r="N15" s="568"/>
      <c r="O15" s="568"/>
      <c r="P15" s="568"/>
      <c r="Q15" s="568"/>
      <c r="R15" s="568"/>
      <c r="T15" s="568"/>
    </row>
    <row r="16" spans="1:24">
      <c r="A16" s="528"/>
      <c r="B16" s="232" t="s">
        <v>452</v>
      </c>
      <c r="C16" s="529"/>
      <c r="D16" s="529"/>
      <c r="E16" s="529"/>
      <c r="F16" s="529"/>
      <c r="G16" s="530"/>
      <c r="I16" s="536"/>
      <c r="J16" s="529"/>
      <c r="K16" s="529"/>
      <c r="L16" s="537"/>
      <c r="M16" s="568"/>
      <c r="N16" s="568"/>
      <c r="O16" s="568"/>
      <c r="P16" s="568"/>
      <c r="Q16" s="568"/>
      <c r="R16" s="568"/>
      <c r="T16" s="568"/>
    </row>
    <row r="17" spans="1:20">
      <c r="A17" s="532"/>
      <c r="B17" s="233" t="s">
        <v>435</v>
      </c>
      <c r="C17" s="529"/>
      <c r="D17" s="529"/>
      <c r="E17" s="529"/>
      <c r="F17" s="529"/>
      <c r="G17" s="530"/>
      <c r="I17" s="536"/>
      <c r="J17" s="529"/>
      <c r="K17" s="529"/>
      <c r="L17" s="537"/>
      <c r="M17" s="568"/>
      <c r="N17" s="568"/>
      <c r="O17" s="568"/>
      <c r="P17" s="568"/>
      <c r="Q17" s="568"/>
      <c r="R17" s="568"/>
      <c r="T17" s="568"/>
    </row>
    <row r="18" spans="1:20">
      <c r="A18" s="532">
        <v>8</v>
      </c>
      <c r="B18" s="226" t="s">
        <v>443</v>
      </c>
      <c r="C18" s="239">
        <v>0.2200554846217006</v>
      </c>
      <c r="D18" s="239">
        <v>0.2430074315662927</v>
      </c>
      <c r="E18" s="239">
        <v>0.25081549415413085</v>
      </c>
      <c r="F18" s="239">
        <v>0.25563988433093437</v>
      </c>
      <c r="G18" s="240">
        <v>0.22869376321871077</v>
      </c>
      <c r="I18" s="538"/>
      <c r="J18" s="539"/>
      <c r="K18" s="539"/>
      <c r="L18" s="540">
        <v>0.16676286658832049</v>
      </c>
      <c r="M18" s="568"/>
      <c r="N18" s="568"/>
      <c r="O18" s="568"/>
      <c r="P18" s="568"/>
      <c r="Q18" s="568"/>
      <c r="R18" s="568"/>
      <c r="T18" s="568"/>
    </row>
    <row r="19" spans="1:20" ht="15" customHeight="1">
      <c r="A19" s="532">
        <v>9</v>
      </c>
      <c r="B19" s="226" t="s">
        <v>442</v>
      </c>
      <c r="C19" s="239">
        <v>0.26364185903355225</v>
      </c>
      <c r="D19" s="239">
        <v>0.29128903076691032</v>
      </c>
      <c r="E19" s="239">
        <v>0.30092869842988368</v>
      </c>
      <c r="F19" s="239">
        <v>0.30725027738069732</v>
      </c>
      <c r="G19" s="240">
        <v>0.27813598320431182</v>
      </c>
      <c r="I19" s="538"/>
      <c r="J19" s="539"/>
      <c r="K19" s="539"/>
      <c r="L19" s="540">
        <v>0.21869815086866609</v>
      </c>
      <c r="M19" s="568"/>
      <c r="N19" s="568"/>
      <c r="O19" s="568"/>
      <c r="P19" s="568"/>
      <c r="Q19" s="568"/>
      <c r="R19" s="568"/>
      <c r="T19" s="568"/>
    </row>
    <row r="20" spans="1:20">
      <c r="A20" s="532">
        <v>10</v>
      </c>
      <c r="B20" s="226" t="s">
        <v>444</v>
      </c>
      <c r="C20" s="239">
        <v>0.27653850721856704</v>
      </c>
      <c r="D20" s="239">
        <v>0.30801220876565888</v>
      </c>
      <c r="E20" s="239">
        <v>0.31827590733466382</v>
      </c>
      <c r="F20" s="239">
        <v>0.32696508267615421</v>
      </c>
      <c r="G20" s="240">
        <v>0.29704932232802639</v>
      </c>
      <c r="I20" s="538"/>
      <c r="J20" s="539"/>
      <c r="K20" s="539"/>
      <c r="L20" s="540">
        <v>0.24669549060844859</v>
      </c>
      <c r="M20" s="568"/>
      <c r="N20" s="568"/>
      <c r="O20" s="568"/>
      <c r="P20" s="568"/>
      <c r="Q20" s="568"/>
      <c r="R20" s="568"/>
      <c r="T20" s="568"/>
    </row>
    <row r="21" spans="1:20">
      <c r="A21" s="532">
        <v>11</v>
      </c>
      <c r="B21" s="226" t="s">
        <v>445</v>
      </c>
      <c r="C21" s="239">
        <v>0.17730448494107642</v>
      </c>
      <c r="D21" s="239">
        <v>0.19328565056890057</v>
      </c>
      <c r="E21" s="239">
        <v>0.19199984233244502</v>
      </c>
      <c r="F21" s="239">
        <v>0.19629240027534517</v>
      </c>
      <c r="G21" s="240">
        <v>0.16257700580094844</v>
      </c>
      <c r="I21" s="538"/>
      <c r="J21" s="539"/>
      <c r="K21" s="539"/>
      <c r="L21" s="540">
        <v>0.11294314576845572</v>
      </c>
      <c r="M21" s="568"/>
      <c r="N21" s="568"/>
      <c r="O21" s="568"/>
      <c r="P21" s="568"/>
      <c r="Q21" s="568"/>
      <c r="R21" s="568"/>
      <c r="T21" s="568"/>
    </row>
    <row r="22" spans="1:20">
      <c r="A22" s="532">
        <v>12</v>
      </c>
      <c r="B22" s="226" t="s">
        <v>446</v>
      </c>
      <c r="C22" s="239">
        <v>0.2114225779497183</v>
      </c>
      <c r="D22" s="239">
        <v>0.22780438708284115</v>
      </c>
      <c r="E22" s="239">
        <v>0.22598200097528828</v>
      </c>
      <c r="F22" s="239">
        <v>0.23016275476312209</v>
      </c>
      <c r="G22" s="240">
        <v>0.19124866611159547</v>
      </c>
      <c r="I22" s="538"/>
      <c r="J22" s="539"/>
      <c r="K22" s="539"/>
      <c r="L22" s="540">
        <v>0.14230862191667604</v>
      </c>
      <c r="M22" s="568"/>
      <c r="N22" s="568"/>
      <c r="O22" s="568"/>
      <c r="P22" s="568"/>
      <c r="Q22" s="568"/>
      <c r="R22" s="568"/>
      <c r="T22" s="568"/>
    </row>
    <row r="23" spans="1:20">
      <c r="A23" s="532">
        <v>13</v>
      </c>
      <c r="B23" s="226" t="s">
        <v>447</v>
      </c>
      <c r="C23" s="239">
        <v>0.25657796348740503</v>
      </c>
      <c r="D23" s="239">
        <v>0.27348693512749989</v>
      </c>
      <c r="E23" s="239">
        <v>0.27095852550534527</v>
      </c>
      <c r="F23" s="239">
        <v>0.2749921685628286</v>
      </c>
      <c r="G23" s="240">
        <v>0.24366023547331017</v>
      </c>
      <c r="I23" s="538"/>
      <c r="J23" s="539"/>
      <c r="K23" s="539"/>
      <c r="L23" s="540">
        <v>0.19668230295599348</v>
      </c>
      <c r="M23" s="568"/>
      <c r="N23" s="568"/>
      <c r="O23" s="568"/>
      <c r="P23" s="568"/>
      <c r="Q23" s="568"/>
      <c r="R23" s="568"/>
      <c r="T23" s="568"/>
    </row>
    <row r="24" spans="1:20">
      <c r="A24" s="528"/>
      <c r="B24" s="232" t="s">
        <v>6</v>
      </c>
      <c r="C24" s="529"/>
      <c r="D24" s="529"/>
      <c r="E24" s="529"/>
      <c r="F24" s="529"/>
      <c r="G24" s="530"/>
      <c r="I24" s="536"/>
      <c r="J24" s="541"/>
      <c r="K24" s="541"/>
      <c r="L24" s="537"/>
      <c r="M24" s="568"/>
      <c r="N24" s="568"/>
      <c r="O24" s="568"/>
      <c r="P24" s="568"/>
      <c r="Q24" s="568"/>
      <c r="R24" s="568"/>
      <c r="T24" s="568"/>
    </row>
    <row r="25" spans="1:20" ht="15" customHeight="1">
      <c r="A25" s="542">
        <v>14</v>
      </c>
      <c r="B25" s="543" t="s">
        <v>7</v>
      </c>
      <c r="C25" s="239">
        <v>5.7344233722558084E-2</v>
      </c>
      <c r="D25" s="545">
        <v>5.8459088440763904E-2</v>
      </c>
      <c r="E25" s="545">
        <v>5.8932561950689646E-2</v>
      </c>
      <c r="F25" s="545">
        <v>5.8149539023008859E-2</v>
      </c>
      <c r="G25" s="546">
        <v>5.4849393573913552E-2</v>
      </c>
      <c r="I25" s="538"/>
      <c r="J25" s="539"/>
      <c r="K25" s="539"/>
      <c r="L25" s="540">
        <v>6.7127803190553309E-2</v>
      </c>
      <c r="M25" s="568"/>
      <c r="N25" s="568"/>
      <c r="O25" s="568"/>
      <c r="P25" s="568"/>
      <c r="Q25" s="568"/>
      <c r="R25" s="568"/>
      <c r="T25" s="568"/>
    </row>
    <row r="26" spans="1:20">
      <c r="A26" s="542">
        <v>15</v>
      </c>
      <c r="B26" s="543" t="s">
        <v>8</v>
      </c>
      <c r="C26" s="239">
        <v>1.6819674940562964E-2</v>
      </c>
      <c r="D26" s="545">
        <v>1.7575286443819432E-2</v>
      </c>
      <c r="E26" s="545">
        <v>1.8003214718788973E-2</v>
      </c>
      <c r="F26" s="545">
        <v>1.8289119555379745E-2</v>
      </c>
      <c r="G26" s="546">
        <v>1.8650235037441641E-2</v>
      </c>
      <c r="I26" s="538"/>
      <c r="J26" s="539"/>
      <c r="K26" s="539"/>
      <c r="L26" s="540">
        <v>2.0175430517247989E-2</v>
      </c>
      <c r="M26" s="568"/>
      <c r="N26" s="568"/>
      <c r="O26" s="568"/>
      <c r="P26" s="568"/>
      <c r="Q26" s="568"/>
      <c r="R26" s="568"/>
      <c r="T26" s="568"/>
    </row>
    <row r="27" spans="1:20">
      <c r="A27" s="542">
        <v>16</v>
      </c>
      <c r="B27" s="543" t="s">
        <v>9</v>
      </c>
      <c r="C27" s="239">
        <v>2.3999154323538555E-2</v>
      </c>
      <c r="D27" s="545">
        <v>3.0621258655551504E-2</v>
      </c>
      <c r="E27" s="545">
        <v>3.2684822253998901E-2</v>
      </c>
      <c r="F27" s="545">
        <v>2.3143742698323987E-2</v>
      </c>
      <c r="G27" s="546">
        <v>1.9130372183343309E-2</v>
      </c>
      <c r="I27" s="538"/>
      <c r="J27" s="539"/>
      <c r="K27" s="539"/>
      <c r="L27" s="540">
        <v>3.2186540324067661E-2</v>
      </c>
      <c r="M27" s="568"/>
      <c r="N27" s="568"/>
      <c r="O27" s="568"/>
      <c r="P27" s="568"/>
      <c r="Q27" s="568"/>
      <c r="R27" s="568"/>
      <c r="T27" s="568"/>
    </row>
    <row r="28" spans="1:20">
      <c r="A28" s="542">
        <v>17</v>
      </c>
      <c r="B28" s="543" t="s">
        <v>140</v>
      </c>
      <c r="C28" s="239">
        <v>4.0524558781995117E-2</v>
      </c>
      <c r="D28" s="545">
        <v>4.0883801996944483E-2</v>
      </c>
      <c r="E28" s="545">
        <v>4.0929347231900677E-2</v>
      </c>
      <c r="F28" s="545">
        <v>3.986041946762911E-2</v>
      </c>
      <c r="G28" s="546">
        <v>3.6199158536471911E-2</v>
      </c>
      <c r="I28" s="538"/>
      <c r="J28" s="539"/>
      <c r="K28" s="539"/>
      <c r="L28" s="540">
        <v>4.6952372673305327E-2</v>
      </c>
      <c r="M28" s="568"/>
      <c r="N28" s="568"/>
      <c r="O28" s="568"/>
      <c r="P28" s="568"/>
      <c r="Q28" s="568"/>
      <c r="R28" s="568"/>
      <c r="T28" s="568"/>
    </row>
    <row r="29" spans="1:20">
      <c r="A29" s="542">
        <v>18</v>
      </c>
      <c r="B29" s="543" t="s">
        <v>10</v>
      </c>
      <c r="C29" s="239">
        <v>1.969664832373531E-2</v>
      </c>
      <c r="D29" s="545">
        <v>2.251794295170945E-2</v>
      </c>
      <c r="E29" s="545">
        <v>2.2260717933284234E-2</v>
      </c>
      <c r="F29" s="545">
        <v>1.4178562416389427E-2</v>
      </c>
      <c r="G29" s="546">
        <v>1.6924460181492917E-2</v>
      </c>
      <c r="I29" s="538"/>
      <c r="J29" s="539"/>
      <c r="K29" s="539"/>
      <c r="L29" s="540">
        <v>3.2311122762428368E-2</v>
      </c>
      <c r="M29" s="568"/>
      <c r="N29" s="568"/>
      <c r="O29" s="568"/>
      <c r="P29" s="568"/>
      <c r="Q29" s="568"/>
      <c r="R29" s="568"/>
      <c r="T29" s="568"/>
    </row>
    <row r="30" spans="1:20">
      <c r="A30" s="542">
        <v>19</v>
      </c>
      <c r="B30" s="543" t="s">
        <v>11</v>
      </c>
      <c r="C30" s="239">
        <v>8.4994182335935461E-2</v>
      </c>
      <c r="D30" s="545">
        <v>9.2459119931558753E-2</v>
      </c>
      <c r="E30" s="545">
        <v>8.8726767329609685E-2</v>
      </c>
      <c r="F30" s="545">
        <v>5.6528214604398587E-2</v>
      </c>
      <c r="G30" s="546">
        <v>7.2279527082719397E-2</v>
      </c>
      <c r="I30" s="538"/>
      <c r="J30" s="539"/>
      <c r="K30" s="539"/>
      <c r="L30" s="540">
        <v>0.22314470762077446</v>
      </c>
      <c r="M30" s="568"/>
      <c r="N30" s="568"/>
      <c r="O30" s="568"/>
      <c r="P30" s="568"/>
      <c r="Q30" s="568"/>
      <c r="R30" s="568"/>
      <c r="T30" s="568"/>
    </row>
    <row r="31" spans="1:20">
      <c r="A31" s="528"/>
      <c r="B31" s="232" t="s">
        <v>12</v>
      </c>
      <c r="C31" s="547"/>
      <c r="D31" s="547"/>
      <c r="E31" s="547"/>
      <c r="F31" s="547"/>
      <c r="G31" s="548"/>
      <c r="I31" s="536"/>
      <c r="J31" s="541"/>
      <c r="K31" s="541"/>
      <c r="L31" s="537"/>
      <c r="M31" s="568"/>
      <c r="N31" s="568"/>
      <c r="O31" s="568"/>
      <c r="P31" s="568"/>
      <c r="Q31" s="568"/>
      <c r="R31" s="568"/>
      <c r="T31" s="568"/>
    </row>
    <row r="32" spans="1:20">
      <c r="A32" s="542">
        <v>20</v>
      </c>
      <c r="B32" s="543" t="s">
        <v>13</v>
      </c>
      <c r="C32" s="239">
        <v>0.17385549077393081</v>
      </c>
      <c r="D32" s="545">
        <v>0.18376928655220376</v>
      </c>
      <c r="E32" s="545">
        <v>0.19351802003762955</v>
      </c>
      <c r="F32" s="545">
        <v>0.20329057550136437</v>
      </c>
      <c r="G32" s="546">
        <v>0.23982248959285699</v>
      </c>
      <c r="I32" s="538"/>
      <c r="J32" s="539"/>
      <c r="K32" s="539"/>
      <c r="L32" s="540">
        <v>0.23788998918784013</v>
      </c>
      <c r="M32" s="568"/>
      <c r="N32" s="568"/>
      <c r="O32" s="568"/>
      <c r="P32" s="568"/>
      <c r="Q32" s="568"/>
      <c r="R32" s="568"/>
      <c r="T32" s="568"/>
    </row>
    <row r="33" spans="1:20" ht="15" customHeight="1">
      <c r="A33" s="542">
        <v>21</v>
      </c>
      <c r="B33" s="543" t="s">
        <v>957</v>
      </c>
      <c r="C33" s="239">
        <v>5.5527686167949848E-2</v>
      </c>
      <c r="D33" s="545">
        <v>6.8674837885990325E-2</v>
      </c>
      <c r="E33" s="545">
        <v>7.2508202025997864E-2</v>
      </c>
      <c r="F33" s="545">
        <v>6.7863902049932825E-2</v>
      </c>
      <c r="G33" s="546">
        <v>8.5688086781886302E-2</v>
      </c>
      <c r="I33" s="538"/>
      <c r="J33" s="539"/>
      <c r="K33" s="539"/>
      <c r="L33" s="540">
        <v>0.14507380832078276</v>
      </c>
      <c r="M33" s="568"/>
      <c r="N33" s="568"/>
      <c r="O33" s="568"/>
      <c r="P33" s="568"/>
      <c r="Q33" s="568"/>
      <c r="R33" s="568"/>
      <c r="T33" s="568"/>
    </row>
    <row r="34" spans="1:20">
      <c r="A34" s="542">
        <v>22</v>
      </c>
      <c r="B34" s="543" t="s">
        <v>14</v>
      </c>
      <c r="C34" s="239">
        <v>0.59786655273602507</v>
      </c>
      <c r="D34" s="545">
        <v>0.62688866397167309</v>
      </c>
      <c r="E34" s="545">
        <v>0.60732555354873607</v>
      </c>
      <c r="F34" s="545">
        <v>0.59281887667874811</v>
      </c>
      <c r="G34" s="546">
        <v>0.60640154624748743</v>
      </c>
      <c r="I34" s="538"/>
      <c r="J34" s="539"/>
      <c r="K34" s="539"/>
      <c r="L34" s="540">
        <v>0.62389313246499012</v>
      </c>
      <c r="M34" s="568"/>
      <c r="N34" s="568"/>
      <c r="O34" s="568"/>
      <c r="P34" s="568"/>
      <c r="Q34" s="568"/>
      <c r="R34" s="568"/>
      <c r="T34" s="568"/>
    </row>
    <row r="35" spans="1:20" ht="15" customHeight="1">
      <c r="A35" s="542">
        <v>23</v>
      </c>
      <c r="B35" s="543" t="s">
        <v>15</v>
      </c>
      <c r="C35" s="239">
        <v>0.70292682848530985</v>
      </c>
      <c r="D35" s="545">
        <v>0.67837086138197189</v>
      </c>
      <c r="E35" s="545">
        <v>0.6665049155040712</v>
      </c>
      <c r="F35" s="545">
        <v>0.64427341412099282</v>
      </c>
      <c r="G35" s="546">
        <v>0.66524747027882758</v>
      </c>
      <c r="I35" s="538"/>
      <c r="J35" s="539"/>
      <c r="K35" s="539"/>
      <c r="L35" s="540">
        <v>0.68241262287720073</v>
      </c>
      <c r="M35" s="568"/>
      <c r="N35" s="568"/>
      <c r="O35" s="568"/>
      <c r="P35" s="568"/>
      <c r="Q35" s="568"/>
      <c r="R35" s="568"/>
      <c r="T35" s="568"/>
    </row>
    <row r="36" spans="1:20">
      <c r="A36" s="542">
        <v>24</v>
      </c>
      <c r="B36" s="543" t="s">
        <v>16</v>
      </c>
      <c r="C36" s="239">
        <v>8.2256850464705614E-2</v>
      </c>
      <c r="D36" s="545">
        <v>5.1315337553480909E-2</v>
      </c>
      <c r="E36" s="545">
        <v>-2.6987007565252063E-3</v>
      </c>
      <c r="F36" s="545">
        <v>-2.7698661162601151E-2</v>
      </c>
      <c r="G36" s="546">
        <v>-0.23391426697125725</v>
      </c>
      <c r="I36" s="538"/>
      <c r="J36" s="539"/>
      <c r="K36" s="539"/>
      <c r="L36" s="540">
        <v>-0.21229239061533456</v>
      </c>
      <c r="M36" s="568"/>
      <c r="N36" s="568"/>
      <c r="O36" s="568"/>
      <c r="P36" s="568"/>
      <c r="Q36" s="568"/>
      <c r="R36" s="568"/>
      <c r="T36" s="568"/>
    </row>
    <row r="37" spans="1:20" ht="15" customHeight="1">
      <c r="A37" s="528"/>
      <c r="B37" s="232" t="s">
        <v>17</v>
      </c>
      <c r="C37" s="547"/>
      <c r="D37" s="547"/>
      <c r="E37" s="547"/>
      <c r="F37" s="547"/>
      <c r="G37" s="548"/>
      <c r="I37" s="531"/>
      <c r="J37" s="529"/>
      <c r="K37" s="529"/>
      <c r="L37" s="530"/>
      <c r="M37" s="568"/>
      <c r="N37" s="568"/>
      <c r="O37" s="568"/>
      <c r="P37" s="568"/>
      <c r="Q37" s="568"/>
      <c r="R37" s="568"/>
      <c r="T37" s="568"/>
    </row>
    <row r="38" spans="1:20" ht="15" customHeight="1">
      <c r="A38" s="542">
        <v>25</v>
      </c>
      <c r="B38" s="543" t="s">
        <v>18</v>
      </c>
      <c r="C38" s="239">
        <v>0.40062390758849781</v>
      </c>
      <c r="D38" s="544">
        <v>0.36192685266940555</v>
      </c>
      <c r="E38" s="544">
        <v>0.41680946751997805</v>
      </c>
      <c r="F38" s="544">
        <v>0.3221076379957814</v>
      </c>
      <c r="G38" s="549">
        <v>0.45130946470648903</v>
      </c>
      <c r="I38" s="550"/>
      <c r="J38" s="551"/>
      <c r="K38" s="551"/>
      <c r="L38" s="540">
        <v>0.48565679847351489</v>
      </c>
      <c r="M38" s="568"/>
      <c r="N38" s="568"/>
      <c r="O38" s="568"/>
      <c r="P38" s="568"/>
      <c r="Q38" s="568"/>
      <c r="R38" s="568"/>
      <c r="T38" s="568"/>
    </row>
    <row r="39" spans="1:20" ht="15" customHeight="1">
      <c r="A39" s="542">
        <v>26</v>
      </c>
      <c r="B39" s="543" t="s">
        <v>19</v>
      </c>
      <c r="C39" s="239">
        <v>0.8489862438231317</v>
      </c>
      <c r="D39" s="544">
        <v>0.84848953386063752</v>
      </c>
      <c r="E39" s="544">
        <v>0.83777399043728651</v>
      </c>
      <c r="F39" s="544">
        <v>0.8275263928609119</v>
      </c>
      <c r="G39" s="549">
        <v>0.81826596606146973</v>
      </c>
      <c r="I39" s="550"/>
      <c r="J39" s="551"/>
      <c r="K39" s="551"/>
      <c r="L39" s="540">
        <v>0.82089125076935576</v>
      </c>
      <c r="M39" s="568"/>
      <c r="N39" s="568"/>
      <c r="O39" s="568"/>
      <c r="P39" s="568"/>
      <c r="Q39" s="568"/>
      <c r="R39" s="568"/>
      <c r="T39" s="568"/>
    </row>
    <row r="40" spans="1:20" ht="15" customHeight="1">
      <c r="A40" s="542">
        <v>27</v>
      </c>
      <c r="B40" s="552" t="s">
        <v>20</v>
      </c>
      <c r="C40" s="239">
        <v>0.4167029865556765</v>
      </c>
      <c r="D40" s="544">
        <v>0.39649401889530933</v>
      </c>
      <c r="E40" s="544">
        <v>0.37629362421774254</v>
      </c>
      <c r="F40" s="544">
        <v>0.35403353710074692</v>
      </c>
      <c r="G40" s="549">
        <v>0.42867089186910495</v>
      </c>
      <c r="I40" s="550"/>
      <c r="J40" s="551"/>
      <c r="K40" s="551"/>
      <c r="L40" s="540">
        <v>0.4611070453292786</v>
      </c>
      <c r="M40" s="568"/>
      <c r="N40" s="568"/>
      <c r="O40" s="568"/>
      <c r="P40" s="568"/>
      <c r="Q40" s="568"/>
      <c r="R40" s="568"/>
      <c r="T40" s="568"/>
    </row>
    <row r="41" spans="1:20" ht="15" customHeight="1">
      <c r="A41" s="237"/>
      <c r="B41" s="232" t="s">
        <v>356</v>
      </c>
      <c r="C41" s="529"/>
      <c r="D41" s="529"/>
      <c r="E41" s="529"/>
      <c r="F41" s="529"/>
      <c r="G41" s="530"/>
      <c r="I41" s="531"/>
      <c r="J41" s="529"/>
      <c r="K41" s="529"/>
      <c r="L41" s="530"/>
      <c r="M41" s="568"/>
      <c r="N41" s="568"/>
      <c r="O41" s="568"/>
      <c r="P41" s="568"/>
      <c r="Q41" s="568"/>
      <c r="R41" s="568"/>
      <c r="T41" s="568"/>
    </row>
    <row r="42" spans="1:20" ht="15" customHeight="1">
      <c r="A42" s="542">
        <v>28</v>
      </c>
      <c r="B42" s="553" t="s">
        <v>340</v>
      </c>
      <c r="C42" s="552">
        <v>976674513.45507908</v>
      </c>
      <c r="D42" s="552">
        <v>747210753.9191823</v>
      </c>
      <c r="E42" s="552">
        <v>603233109.1620934</v>
      </c>
      <c r="F42" s="552">
        <v>641099895.18333113</v>
      </c>
      <c r="G42" s="554">
        <v>722200115.94565213</v>
      </c>
      <c r="I42" s="550"/>
      <c r="J42" s="552"/>
      <c r="K42" s="552"/>
      <c r="L42" s="554">
        <v>729588624.00502896</v>
      </c>
      <c r="M42" s="568"/>
      <c r="N42" s="568"/>
      <c r="O42" s="568"/>
      <c r="P42" s="568"/>
      <c r="Q42" s="568"/>
      <c r="R42" s="568"/>
      <c r="T42" s="568"/>
    </row>
    <row r="43" spans="1:20">
      <c r="A43" s="542">
        <v>29</v>
      </c>
      <c r="B43" s="543" t="s">
        <v>341</v>
      </c>
      <c r="C43" s="555">
        <v>668582287.51580203</v>
      </c>
      <c r="D43" s="555">
        <v>497673914.00995106</v>
      </c>
      <c r="E43" s="555">
        <v>354552657.47314662</v>
      </c>
      <c r="F43" s="555">
        <v>349783383.15369141</v>
      </c>
      <c r="G43" s="556">
        <v>424729347.52173913</v>
      </c>
      <c r="I43" s="550"/>
      <c r="J43" s="555"/>
      <c r="K43" s="555"/>
      <c r="L43" s="556">
        <v>437351307.64261466</v>
      </c>
      <c r="M43" s="568"/>
      <c r="N43" s="568"/>
      <c r="O43" s="568"/>
      <c r="P43" s="568"/>
      <c r="Q43" s="568"/>
      <c r="R43" s="568"/>
      <c r="T43" s="568"/>
    </row>
    <row r="44" spans="1:20">
      <c r="A44" s="557">
        <v>30</v>
      </c>
      <c r="B44" s="558" t="s">
        <v>339</v>
      </c>
      <c r="C44" s="544">
        <v>1.4608142209151709</v>
      </c>
      <c r="D44" s="544">
        <v>1.5014063081960967</v>
      </c>
      <c r="E44" s="544">
        <v>1.7013921527517575</v>
      </c>
      <c r="F44" s="544">
        <v>1.8328483457478542</v>
      </c>
      <c r="G44" s="549">
        <v>1.7003772406112987</v>
      </c>
      <c r="I44" s="550"/>
      <c r="J44" s="552"/>
      <c r="K44" s="552"/>
      <c r="L44" s="549">
        <v>1.6681981081470059</v>
      </c>
      <c r="M44" s="568"/>
      <c r="N44" s="568"/>
      <c r="O44" s="568"/>
      <c r="P44" s="568"/>
      <c r="Q44" s="568"/>
      <c r="R44" s="568"/>
      <c r="T44" s="568"/>
    </row>
    <row r="45" spans="1:20">
      <c r="A45" s="557"/>
      <c r="B45" s="232" t="s">
        <v>453</v>
      </c>
      <c r="C45" s="529"/>
      <c r="D45" s="529"/>
      <c r="E45" s="529"/>
      <c r="F45" s="529"/>
      <c r="G45" s="530"/>
      <c r="I45" s="531"/>
      <c r="J45" s="529"/>
      <c r="K45" s="529"/>
      <c r="L45" s="530"/>
      <c r="M45" s="568"/>
      <c r="N45" s="568"/>
      <c r="O45" s="568"/>
      <c r="P45" s="568"/>
      <c r="Q45" s="568"/>
      <c r="R45" s="568"/>
      <c r="T45" s="568"/>
    </row>
    <row r="46" spans="1:20">
      <c r="A46" s="557">
        <v>31</v>
      </c>
      <c r="B46" s="558" t="s">
        <v>460</v>
      </c>
      <c r="C46" s="559">
        <v>1582702523.327899</v>
      </c>
      <c r="D46" s="559">
        <v>1248548511.3347964</v>
      </c>
      <c r="E46" s="559">
        <v>1220747487.9431939</v>
      </c>
      <c r="F46" s="559">
        <v>1127228135.2763696</v>
      </c>
      <c r="G46" s="560">
        <v>1222087368.3474715</v>
      </c>
      <c r="I46" s="550"/>
      <c r="J46" s="559"/>
      <c r="K46" s="559"/>
      <c r="L46" s="560">
        <v>1108500211.0931854</v>
      </c>
      <c r="M46" s="568"/>
      <c r="N46" s="568"/>
      <c r="O46" s="568"/>
      <c r="P46" s="568"/>
      <c r="Q46" s="568"/>
      <c r="R46" s="568"/>
      <c r="T46" s="568"/>
    </row>
    <row r="47" spans="1:20">
      <c r="A47" s="557">
        <v>32</v>
      </c>
      <c r="B47" s="558" t="s">
        <v>473</v>
      </c>
      <c r="C47" s="559">
        <v>771423032.04251766</v>
      </c>
      <c r="D47" s="559">
        <v>727112579.54485583</v>
      </c>
      <c r="E47" s="559">
        <v>702093549.48053932</v>
      </c>
      <c r="F47" s="559">
        <v>674505700.37792647</v>
      </c>
      <c r="G47" s="560">
        <v>693944328.54799378</v>
      </c>
      <c r="I47" s="550"/>
      <c r="J47" s="559"/>
      <c r="K47" s="559"/>
      <c r="L47" s="560">
        <v>596083524.8292141</v>
      </c>
      <c r="M47" s="568"/>
      <c r="N47" s="568"/>
      <c r="O47" s="568"/>
      <c r="P47" s="568"/>
      <c r="Q47" s="568"/>
      <c r="R47" s="568"/>
      <c r="T47" s="568"/>
    </row>
    <row r="48" spans="1:20" ht="13.5" thickBot="1">
      <c r="A48" s="561">
        <v>33</v>
      </c>
      <c r="B48" s="562" t="s">
        <v>487</v>
      </c>
      <c r="C48" s="616">
        <v>2.0516661514984</v>
      </c>
      <c r="D48" s="616">
        <v>1.7171323209898792</v>
      </c>
      <c r="E48" s="616">
        <v>1.7387248306815994</v>
      </c>
      <c r="F48" s="616">
        <v>1.6711914141641533</v>
      </c>
      <c r="G48" s="565">
        <v>1.761074077663495</v>
      </c>
      <c r="I48" s="564"/>
      <c r="J48" s="563"/>
      <c r="K48" s="563"/>
      <c r="L48" s="565">
        <v>1.8596390688885178</v>
      </c>
      <c r="M48" s="568"/>
      <c r="N48" s="568"/>
      <c r="O48" s="568"/>
      <c r="P48" s="568"/>
      <c r="Q48" s="568"/>
      <c r="R48" s="568"/>
      <c r="T48" s="568"/>
    </row>
    <row r="49" spans="1:20">
      <c r="A49" s="566"/>
      <c r="T49" s="568"/>
    </row>
    <row r="50" spans="1:20" ht="38.25">
      <c r="B50" s="10" t="s">
        <v>944</v>
      </c>
      <c r="T50" s="568"/>
    </row>
    <row r="51" spans="1:20" ht="63.75">
      <c r="B51" s="178" t="s">
        <v>355</v>
      </c>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H41"/>
  <sheetViews>
    <sheetView showGridLines="0" zoomScale="80" zoomScaleNormal="80" workbookViewId="0"/>
  </sheetViews>
  <sheetFormatPr defaultColWidth="9.140625" defaultRowHeight="12.75"/>
  <cols>
    <col min="1" max="1" width="11.85546875" style="273" bestFit="1" customWidth="1"/>
    <col min="2" max="2" width="105.140625" style="273" bestFit="1" customWidth="1"/>
    <col min="3" max="3" width="18.85546875" style="273" bestFit="1" customWidth="1"/>
    <col min="4" max="5" width="19.28515625" style="273" bestFit="1" customWidth="1"/>
    <col min="6" max="6" width="18.42578125" style="273" bestFit="1" customWidth="1"/>
    <col min="7" max="7" width="23.5703125" style="273" customWidth="1"/>
    <col min="8" max="8" width="20.85546875" style="273" bestFit="1" customWidth="1"/>
    <col min="9" max="16384" width="9.140625" style="273"/>
  </cols>
  <sheetData>
    <row r="1" spans="1:8" ht="13.5">
      <c r="A1" s="272" t="s">
        <v>108</v>
      </c>
      <c r="B1" s="224" t="str">
        <f>Info!C2</f>
        <v>სს "ბანკი ქართუ"</v>
      </c>
    </row>
    <row r="2" spans="1:8">
      <c r="A2" s="272" t="s">
        <v>109</v>
      </c>
      <c r="B2" s="615">
        <f>'1. key ratios'!B2</f>
        <v>45291</v>
      </c>
    </row>
    <row r="3" spans="1:8">
      <c r="A3" s="274" t="s">
        <v>493</v>
      </c>
    </row>
    <row r="5" spans="1:8">
      <c r="A5" s="763" t="s">
        <v>494</v>
      </c>
      <c r="B5" s="764"/>
      <c r="C5" s="769" t="s">
        <v>495</v>
      </c>
      <c r="D5" s="770"/>
      <c r="E5" s="770"/>
      <c r="F5" s="770"/>
      <c r="G5" s="770"/>
      <c r="H5" s="771"/>
    </row>
    <row r="6" spans="1:8">
      <c r="A6" s="765"/>
      <c r="B6" s="766"/>
      <c r="C6" s="772"/>
      <c r="D6" s="773"/>
      <c r="E6" s="773"/>
      <c r="F6" s="773"/>
      <c r="G6" s="773"/>
      <c r="H6" s="774"/>
    </row>
    <row r="7" spans="1:8" ht="25.5">
      <c r="A7" s="767"/>
      <c r="B7" s="768"/>
      <c r="C7" s="354" t="s">
        <v>496</v>
      </c>
      <c r="D7" s="354" t="s">
        <v>497</v>
      </c>
      <c r="E7" s="354" t="s">
        <v>498</v>
      </c>
      <c r="F7" s="354" t="s">
        <v>499</v>
      </c>
      <c r="G7" s="354" t="s">
        <v>679</v>
      </c>
      <c r="H7" s="354" t="s">
        <v>66</v>
      </c>
    </row>
    <row r="8" spans="1:8">
      <c r="A8" s="350">
        <v>1</v>
      </c>
      <c r="B8" s="349" t="s">
        <v>134</v>
      </c>
      <c r="C8" s="674">
        <v>283761687</v>
      </c>
      <c r="D8" s="674">
        <v>89987511.216310486</v>
      </c>
      <c r="E8" s="674">
        <v>27980387.666266486</v>
      </c>
      <c r="F8" s="674">
        <v>0</v>
      </c>
      <c r="G8" s="674">
        <v>0</v>
      </c>
      <c r="H8" s="614">
        <v>401729585.882577</v>
      </c>
    </row>
    <row r="9" spans="1:8">
      <c r="A9" s="350">
        <v>2</v>
      </c>
      <c r="B9" s="349" t="s">
        <v>135</v>
      </c>
      <c r="C9" s="674">
        <v>0</v>
      </c>
      <c r="D9" s="674">
        <v>0</v>
      </c>
      <c r="E9" s="674">
        <v>0</v>
      </c>
      <c r="F9" s="674">
        <v>0</v>
      </c>
      <c r="G9" s="674">
        <v>0</v>
      </c>
      <c r="H9" s="614">
        <v>0</v>
      </c>
    </row>
    <row r="10" spans="1:8">
      <c r="A10" s="350">
        <v>3</v>
      </c>
      <c r="B10" s="349" t="s">
        <v>136</v>
      </c>
      <c r="C10" s="674">
        <v>0</v>
      </c>
      <c r="D10" s="674">
        <v>0</v>
      </c>
      <c r="E10" s="674">
        <v>0</v>
      </c>
      <c r="F10" s="674">
        <v>0</v>
      </c>
      <c r="G10" s="674">
        <v>0</v>
      </c>
      <c r="H10" s="614">
        <v>0</v>
      </c>
    </row>
    <row r="11" spans="1:8">
      <c r="A11" s="350">
        <v>4</v>
      </c>
      <c r="B11" s="349" t="s">
        <v>137</v>
      </c>
      <c r="C11" s="674">
        <v>0</v>
      </c>
      <c r="D11" s="674">
        <v>0</v>
      </c>
      <c r="E11" s="674">
        <v>0</v>
      </c>
      <c r="F11" s="674">
        <v>0</v>
      </c>
      <c r="G11" s="674">
        <v>0</v>
      </c>
      <c r="H11" s="614">
        <v>0</v>
      </c>
    </row>
    <row r="12" spans="1:8">
      <c r="A12" s="350">
        <v>5</v>
      </c>
      <c r="B12" s="349" t="s">
        <v>948</v>
      </c>
      <c r="C12" s="674">
        <v>0</v>
      </c>
      <c r="D12" s="674">
        <v>0</v>
      </c>
      <c r="E12" s="674">
        <v>0</v>
      </c>
      <c r="F12" s="674">
        <v>0</v>
      </c>
      <c r="G12" s="674">
        <v>0</v>
      </c>
      <c r="H12" s="614">
        <v>0</v>
      </c>
    </row>
    <row r="13" spans="1:8">
      <c r="A13" s="350">
        <v>6</v>
      </c>
      <c r="B13" s="349" t="s">
        <v>138</v>
      </c>
      <c r="C13" s="674">
        <v>511289285.12</v>
      </c>
      <c r="D13" s="674">
        <v>154029548.14994472</v>
      </c>
      <c r="E13" s="674">
        <v>0</v>
      </c>
      <c r="F13" s="674">
        <v>2902671.7900000005</v>
      </c>
      <c r="G13" s="674">
        <v>0</v>
      </c>
      <c r="H13" s="614">
        <v>668221505.05994463</v>
      </c>
    </row>
    <row r="14" spans="1:8">
      <c r="A14" s="350">
        <v>7</v>
      </c>
      <c r="B14" s="349" t="s">
        <v>71</v>
      </c>
      <c r="C14" s="674">
        <v>0</v>
      </c>
      <c r="D14" s="674">
        <v>390287871.59018081</v>
      </c>
      <c r="E14" s="674">
        <v>223093364.04034594</v>
      </c>
      <c r="F14" s="674">
        <v>189177460.05579022</v>
      </c>
      <c r="G14" s="674">
        <v>29916757.766059697</v>
      </c>
      <c r="H14" s="614">
        <v>832475453.4523766</v>
      </c>
    </row>
    <row r="15" spans="1:8">
      <c r="A15" s="350">
        <v>8</v>
      </c>
      <c r="B15" s="351" t="s">
        <v>72</v>
      </c>
      <c r="C15" s="674">
        <v>0</v>
      </c>
      <c r="D15" s="674">
        <v>0</v>
      </c>
      <c r="E15" s="674">
        <v>0</v>
      </c>
      <c r="F15" s="674">
        <v>0</v>
      </c>
      <c r="G15" s="674">
        <v>0</v>
      </c>
      <c r="H15" s="614">
        <v>0</v>
      </c>
    </row>
    <row r="16" spans="1:8">
      <c r="A16" s="350">
        <v>9</v>
      </c>
      <c r="B16" s="349" t="s">
        <v>949</v>
      </c>
      <c r="C16" s="674">
        <v>0</v>
      </c>
      <c r="D16" s="674">
        <v>0</v>
      </c>
      <c r="E16" s="674">
        <v>0</v>
      </c>
      <c r="F16" s="674">
        <v>0</v>
      </c>
      <c r="G16" s="674">
        <v>0</v>
      </c>
      <c r="H16" s="614">
        <v>0</v>
      </c>
    </row>
    <row r="17" spans="1:8">
      <c r="A17" s="350">
        <v>10</v>
      </c>
      <c r="B17" s="353" t="s">
        <v>514</v>
      </c>
      <c r="C17" s="674">
        <v>0</v>
      </c>
      <c r="D17" s="674">
        <v>6692974.2500825319</v>
      </c>
      <c r="E17" s="674">
        <v>10143507.194095604</v>
      </c>
      <c r="F17" s="674">
        <v>9555687.5505188722</v>
      </c>
      <c r="G17" s="674">
        <v>29876697.409432359</v>
      </c>
      <c r="H17" s="614">
        <v>56268866.404129364</v>
      </c>
    </row>
    <row r="18" spans="1:8">
      <c r="A18" s="350">
        <v>11</v>
      </c>
      <c r="B18" s="349" t="s">
        <v>68</v>
      </c>
      <c r="C18" s="674">
        <v>0</v>
      </c>
      <c r="D18" s="674">
        <v>0</v>
      </c>
      <c r="E18" s="674">
        <v>0</v>
      </c>
      <c r="F18" s="674">
        <v>0</v>
      </c>
      <c r="G18" s="674">
        <v>0</v>
      </c>
      <c r="H18" s="614">
        <v>0</v>
      </c>
    </row>
    <row r="19" spans="1:8">
      <c r="A19" s="350">
        <v>12</v>
      </c>
      <c r="B19" s="349" t="s">
        <v>69</v>
      </c>
      <c r="C19" s="674">
        <v>0</v>
      </c>
      <c r="D19" s="674">
        <v>0</v>
      </c>
      <c r="E19" s="674">
        <v>0</v>
      </c>
      <c r="F19" s="674">
        <v>0</v>
      </c>
      <c r="G19" s="674">
        <v>0</v>
      </c>
      <c r="H19" s="614">
        <v>0</v>
      </c>
    </row>
    <row r="20" spans="1:8">
      <c r="A20" s="352">
        <v>13</v>
      </c>
      <c r="B20" s="351" t="s">
        <v>70</v>
      </c>
      <c r="C20" s="674">
        <v>0</v>
      </c>
      <c r="D20" s="674">
        <v>0</v>
      </c>
      <c r="E20" s="674">
        <v>0</v>
      </c>
      <c r="F20" s="674">
        <v>0</v>
      </c>
      <c r="G20" s="674">
        <v>0</v>
      </c>
      <c r="H20" s="614">
        <v>0</v>
      </c>
    </row>
    <row r="21" spans="1:8">
      <c r="A21" s="350">
        <v>14</v>
      </c>
      <c r="B21" s="349" t="s">
        <v>500</v>
      </c>
      <c r="C21" s="674">
        <v>29067869.52</v>
      </c>
      <c r="D21" s="674">
        <v>3041684.7369805612</v>
      </c>
      <c r="E21" s="674">
        <v>5135550.9706674404</v>
      </c>
      <c r="F21" s="674">
        <v>25583131.803105026</v>
      </c>
      <c r="G21" s="674">
        <v>123310676.46757811</v>
      </c>
      <c r="H21" s="614">
        <v>186138913.49833113</v>
      </c>
    </row>
    <row r="22" spans="1:8">
      <c r="A22" s="348">
        <v>15</v>
      </c>
      <c r="B22" s="347" t="s">
        <v>66</v>
      </c>
      <c r="C22" s="614">
        <v>824118841.63999999</v>
      </c>
      <c r="D22" s="614">
        <v>637346615.6934166</v>
      </c>
      <c r="E22" s="614">
        <v>256209302.67727986</v>
      </c>
      <c r="F22" s="614">
        <v>217663263.64889523</v>
      </c>
      <c r="G22" s="614">
        <v>153227434.23363781</v>
      </c>
      <c r="H22" s="614">
        <v>2088565457.8932292</v>
      </c>
    </row>
    <row r="25" spans="1:8">
      <c r="C25" s="617"/>
      <c r="D25" s="617"/>
      <c r="E25" s="617"/>
      <c r="F25" s="617"/>
      <c r="G25" s="617"/>
      <c r="H25" s="617"/>
    </row>
    <row r="26" spans="1:8" ht="38.25">
      <c r="B26" s="289" t="s">
        <v>678</v>
      </c>
      <c r="C26" s="617"/>
      <c r="D26" s="617"/>
      <c r="E26" s="617"/>
      <c r="F26" s="617"/>
      <c r="G26" s="617"/>
      <c r="H26" s="617"/>
    </row>
    <row r="27" spans="1:8">
      <c r="C27" s="617"/>
      <c r="D27" s="617"/>
      <c r="E27" s="617"/>
      <c r="F27" s="617"/>
      <c r="G27" s="617"/>
      <c r="H27" s="617"/>
    </row>
    <row r="28" spans="1:8">
      <c r="C28" s="617"/>
      <c r="D28" s="617"/>
      <c r="E28" s="617"/>
      <c r="F28" s="617"/>
      <c r="G28" s="617"/>
      <c r="H28" s="617"/>
    </row>
    <row r="29" spans="1:8">
      <c r="C29" s="617"/>
      <c r="D29" s="617"/>
      <c r="E29" s="617"/>
      <c r="F29" s="617"/>
      <c r="G29" s="617"/>
      <c r="H29" s="617"/>
    </row>
    <row r="30" spans="1:8">
      <c r="C30" s="617"/>
      <c r="D30" s="617"/>
      <c r="E30" s="617"/>
      <c r="F30" s="617"/>
      <c r="G30" s="617"/>
      <c r="H30" s="617"/>
    </row>
    <row r="31" spans="1:8">
      <c r="C31" s="617"/>
      <c r="D31" s="617"/>
      <c r="E31" s="617"/>
      <c r="F31" s="617"/>
      <c r="G31" s="617"/>
      <c r="H31" s="617"/>
    </row>
    <row r="32" spans="1:8">
      <c r="C32" s="617"/>
      <c r="D32" s="617"/>
      <c r="E32" s="617"/>
      <c r="F32" s="617"/>
      <c r="G32" s="617"/>
      <c r="H32" s="617"/>
    </row>
    <row r="33" spans="3:8">
      <c r="C33" s="617"/>
      <c r="D33" s="617"/>
      <c r="E33" s="617"/>
      <c r="F33" s="617"/>
      <c r="G33" s="617"/>
      <c r="H33" s="617"/>
    </row>
    <row r="34" spans="3:8">
      <c r="C34" s="617"/>
      <c r="D34" s="617"/>
      <c r="E34" s="617"/>
      <c r="F34" s="617"/>
      <c r="G34" s="617"/>
      <c r="H34" s="617"/>
    </row>
    <row r="35" spans="3:8">
      <c r="C35" s="617"/>
      <c r="D35" s="617"/>
      <c r="E35" s="617"/>
      <c r="F35" s="617"/>
      <c r="G35" s="617"/>
      <c r="H35" s="617"/>
    </row>
    <row r="36" spans="3:8">
      <c r="C36" s="617"/>
      <c r="D36" s="617"/>
      <c r="E36" s="617"/>
      <c r="F36" s="617"/>
      <c r="G36" s="617"/>
      <c r="H36" s="617"/>
    </row>
    <row r="37" spans="3:8">
      <c r="C37" s="617"/>
      <c r="D37" s="617"/>
      <c r="E37" s="617"/>
      <c r="F37" s="617"/>
      <c r="G37" s="617"/>
      <c r="H37" s="617"/>
    </row>
    <row r="38" spans="3:8">
      <c r="C38" s="617"/>
      <c r="D38" s="617"/>
      <c r="E38" s="617"/>
      <c r="F38" s="617"/>
      <c r="G38" s="617"/>
      <c r="H38" s="617"/>
    </row>
    <row r="39" spans="3:8">
      <c r="C39" s="617"/>
      <c r="D39" s="617"/>
      <c r="E39" s="617"/>
      <c r="F39" s="617"/>
      <c r="G39" s="617"/>
      <c r="H39" s="617"/>
    </row>
    <row r="40" spans="3:8">
      <c r="C40" s="617"/>
      <c r="D40" s="617"/>
      <c r="E40" s="617"/>
      <c r="F40" s="617"/>
      <c r="G40" s="617"/>
      <c r="H40" s="617"/>
    </row>
    <row r="41" spans="3:8">
      <c r="C41" s="617"/>
      <c r="D41" s="617"/>
      <c r="E41" s="617"/>
      <c r="F41" s="617"/>
      <c r="G41" s="617"/>
      <c r="H41" s="617"/>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I43"/>
  <sheetViews>
    <sheetView showGridLines="0" zoomScale="80" zoomScaleNormal="80" workbookViewId="0"/>
  </sheetViews>
  <sheetFormatPr defaultColWidth="9.140625" defaultRowHeight="12.75"/>
  <cols>
    <col min="1" max="1" width="11.85546875" style="275" bestFit="1" customWidth="1"/>
    <col min="2" max="2" width="86.85546875" style="273" customWidth="1"/>
    <col min="3" max="4" width="31.5703125" style="273" customWidth="1"/>
    <col min="5" max="5" width="16.42578125" style="273" bestFit="1" customWidth="1"/>
    <col min="6" max="6" width="14.28515625" style="273" bestFit="1" customWidth="1"/>
    <col min="7" max="7" width="20" style="273" bestFit="1" customWidth="1"/>
    <col min="8" max="8" width="25.140625" style="273" bestFit="1" customWidth="1"/>
    <col min="9" max="16384" width="9.140625" style="273"/>
  </cols>
  <sheetData>
    <row r="1" spans="1:8" ht="13.5">
      <c r="A1" s="272" t="s">
        <v>108</v>
      </c>
      <c r="B1" s="224" t="str">
        <f>Info!C2</f>
        <v>სს "ბანკი ქართუ"</v>
      </c>
      <c r="C1" s="365"/>
      <c r="D1" s="365"/>
      <c r="E1" s="365"/>
      <c r="F1" s="365"/>
      <c r="G1" s="365"/>
      <c r="H1" s="365"/>
    </row>
    <row r="2" spans="1:8">
      <c r="A2" s="272" t="s">
        <v>109</v>
      </c>
      <c r="B2" s="615">
        <f>'1. key ratios'!B2</f>
        <v>45291</v>
      </c>
      <c r="C2" s="365"/>
      <c r="D2" s="365"/>
      <c r="E2" s="365"/>
      <c r="F2" s="365"/>
      <c r="G2" s="365"/>
      <c r="H2" s="365"/>
    </row>
    <row r="3" spans="1:8">
      <c r="A3" s="274" t="s">
        <v>501</v>
      </c>
      <c r="B3" s="365"/>
      <c r="C3" s="365"/>
      <c r="D3" s="365"/>
      <c r="E3" s="365"/>
      <c r="F3" s="365"/>
      <c r="G3" s="365"/>
      <c r="H3" s="365"/>
    </row>
    <row r="4" spans="1:8">
      <c r="A4" s="366"/>
      <c r="B4" s="365"/>
      <c r="C4" s="364" t="s">
        <v>502</v>
      </c>
      <c r="D4" s="364" t="s">
        <v>503</v>
      </c>
      <c r="E4" s="364" t="s">
        <v>504</v>
      </c>
      <c r="F4" s="364" t="s">
        <v>505</v>
      </c>
      <c r="G4" s="364" t="s">
        <v>506</v>
      </c>
      <c r="H4" s="364" t="s">
        <v>507</v>
      </c>
    </row>
    <row r="5" spans="1:8" ht="33.950000000000003" customHeight="1">
      <c r="A5" s="763" t="s">
        <v>867</v>
      </c>
      <c r="B5" s="764"/>
      <c r="C5" s="777" t="s">
        <v>596</v>
      </c>
      <c r="D5" s="777"/>
      <c r="E5" s="777" t="s">
        <v>866</v>
      </c>
      <c r="F5" s="775" t="s">
        <v>865</v>
      </c>
      <c r="G5" s="775" t="s">
        <v>511</v>
      </c>
      <c r="H5" s="362" t="s">
        <v>864</v>
      </c>
    </row>
    <row r="6" spans="1:8" ht="25.5">
      <c r="A6" s="767"/>
      <c r="B6" s="768"/>
      <c r="C6" s="363" t="s">
        <v>512</v>
      </c>
      <c r="D6" s="363" t="s">
        <v>513</v>
      </c>
      <c r="E6" s="777"/>
      <c r="F6" s="776"/>
      <c r="G6" s="776"/>
      <c r="H6" s="362" t="s">
        <v>863</v>
      </c>
    </row>
    <row r="7" spans="1:8">
      <c r="A7" s="360">
        <v>1</v>
      </c>
      <c r="B7" s="349" t="s">
        <v>134</v>
      </c>
      <c r="C7" s="487">
        <v>0</v>
      </c>
      <c r="D7" s="487">
        <v>401907330.50425768</v>
      </c>
      <c r="E7" s="487">
        <v>135020.04682771023</v>
      </c>
      <c r="F7" s="487">
        <v>0</v>
      </c>
      <c r="G7" s="487">
        <v>0</v>
      </c>
      <c r="H7" s="618">
        <f t="shared" ref="H7:H20" si="0">C7+D7-E7-F7</f>
        <v>401772310.45742995</v>
      </c>
    </row>
    <row r="8" spans="1:8" ht="14.45" customHeight="1">
      <c r="A8" s="360">
        <v>2</v>
      </c>
      <c r="B8" s="349" t="s">
        <v>135</v>
      </c>
      <c r="C8" s="487">
        <v>0</v>
      </c>
      <c r="D8" s="487">
        <v>0</v>
      </c>
      <c r="E8" s="487">
        <v>0</v>
      </c>
      <c r="F8" s="487">
        <v>0</v>
      </c>
      <c r="G8" s="487">
        <v>0</v>
      </c>
      <c r="H8" s="618">
        <f t="shared" si="0"/>
        <v>0</v>
      </c>
    </row>
    <row r="9" spans="1:8">
      <c r="A9" s="360">
        <v>3</v>
      </c>
      <c r="B9" s="349" t="s">
        <v>136</v>
      </c>
      <c r="C9" s="487">
        <v>0</v>
      </c>
      <c r="D9" s="487">
        <v>0</v>
      </c>
      <c r="E9" s="487">
        <v>0</v>
      </c>
      <c r="F9" s="487">
        <v>0</v>
      </c>
      <c r="G9" s="487">
        <v>0</v>
      </c>
      <c r="H9" s="618">
        <f t="shared" si="0"/>
        <v>0</v>
      </c>
    </row>
    <row r="10" spans="1:8">
      <c r="A10" s="360">
        <v>4</v>
      </c>
      <c r="B10" s="349" t="s">
        <v>137</v>
      </c>
      <c r="C10" s="487">
        <v>0</v>
      </c>
      <c r="D10" s="487">
        <v>0</v>
      </c>
      <c r="E10" s="487">
        <v>0</v>
      </c>
      <c r="F10" s="487">
        <v>0</v>
      </c>
      <c r="G10" s="487">
        <v>0</v>
      </c>
      <c r="H10" s="618">
        <f t="shared" si="0"/>
        <v>0</v>
      </c>
    </row>
    <row r="11" spans="1:8">
      <c r="A11" s="360">
        <v>5</v>
      </c>
      <c r="B11" s="349" t="s">
        <v>948</v>
      </c>
      <c r="C11" s="487">
        <v>0</v>
      </c>
      <c r="D11" s="487">
        <v>0</v>
      </c>
      <c r="E11" s="487">
        <v>0</v>
      </c>
      <c r="F11" s="487">
        <v>0</v>
      </c>
      <c r="G11" s="487">
        <v>0</v>
      </c>
      <c r="H11" s="618">
        <f t="shared" si="0"/>
        <v>0</v>
      </c>
    </row>
    <row r="12" spans="1:8">
      <c r="A12" s="360">
        <v>6</v>
      </c>
      <c r="B12" s="349" t="s">
        <v>138</v>
      </c>
      <c r="C12" s="487">
        <v>0</v>
      </c>
      <c r="D12" s="487">
        <v>668230188.23000002</v>
      </c>
      <c r="E12" s="487">
        <v>8683.1700552680031</v>
      </c>
      <c r="F12" s="487">
        <v>0</v>
      </c>
      <c r="G12" s="487">
        <v>0</v>
      </c>
      <c r="H12" s="618">
        <f t="shared" si="0"/>
        <v>668221505.05994475</v>
      </c>
    </row>
    <row r="13" spans="1:8">
      <c r="A13" s="360">
        <v>7</v>
      </c>
      <c r="B13" s="349" t="s">
        <v>71</v>
      </c>
      <c r="C13" s="487">
        <v>150772311.71557003</v>
      </c>
      <c r="D13" s="487">
        <v>730177048.24078846</v>
      </c>
      <c r="E13" s="487">
        <v>48473906.503982194</v>
      </c>
      <c r="F13" s="487">
        <v>0</v>
      </c>
      <c r="G13" s="487">
        <v>6297362.0881000003</v>
      </c>
      <c r="H13" s="618">
        <f t="shared" si="0"/>
        <v>832475453.45237625</v>
      </c>
    </row>
    <row r="14" spans="1:8">
      <c r="A14" s="360">
        <v>8</v>
      </c>
      <c r="B14" s="351" t="s">
        <v>72</v>
      </c>
      <c r="C14" s="487">
        <v>0</v>
      </c>
      <c r="D14" s="487">
        <v>0</v>
      </c>
      <c r="E14" s="487">
        <v>0</v>
      </c>
      <c r="F14" s="487">
        <v>0</v>
      </c>
      <c r="G14" s="487">
        <v>0</v>
      </c>
      <c r="H14" s="618">
        <f t="shared" si="0"/>
        <v>0</v>
      </c>
    </row>
    <row r="15" spans="1:8">
      <c r="A15" s="360">
        <v>9</v>
      </c>
      <c r="B15" s="349" t="s">
        <v>949</v>
      </c>
      <c r="C15" s="487">
        <v>0</v>
      </c>
      <c r="D15" s="487">
        <v>0</v>
      </c>
      <c r="E15" s="487">
        <v>0</v>
      </c>
      <c r="F15" s="487">
        <v>0</v>
      </c>
      <c r="G15" s="487">
        <v>0</v>
      </c>
      <c r="H15" s="618">
        <f t="shared" si="0"/>
        <v>0</v>
      </c>
    </row>
    <row r="16" spans="1:8">
      <c r="A16" s="360">
        <v>10</v>
      </c>
      <c r="B16" s="353" t="s">
        <v>514</v>
      </c>
      <c r="C16" s="487">
        <v>73633794.314808398</v>
      </c>
      <c r="D16" s="487">
        <v>0</v>
      </c>
      <c r="E16" s="487">
        <v>17364927.91067902</v>
      </c>
      <c r="F16" s="487">
        <v>0</v>
      </c>
      <c r="G16" s="487">
        <v>6634435.5453000003</v>
      </c>
      <c r="H16" s="618">
        <f t="shared" si="0"/>
        <v>56268866.404129378</v>
      </c>
    </row>
    <row r="17" spans="1:9">
      <c r="A17" s="360">
        <v>11</v>
      </c>
      <c r="B17" s="349" t="s">
        <v>68</v>
      </c>
      <c r="C17" s="487">
        <v>0</v>
      </c>
      <c r="D17" s="487">
        <v>0</v>
      </c>
      <c r="E17" s="487">
        <v>0</v>
      </c>
      <c r="F17" s="487">
        <v>0</v>
      </c>
      <c r="G17" s="487">
        <v>0</v>
      </c>
      <c r="H17" s="618">
        <f t="shared" si="0"/>
        <v>0</v>
      </c>
    </row>
    <row r="18" spans="1:9">
      <c r="A18" s="360">
        <v>12</v>
      </c>
      <c r="B18" s="349" t="s">
        <v>69</v>
      </c>
      <c r="C18" s="487">
        <v>0</v>
      </c>
      <c r="D18" s="487">
        <v>0</v>
      </c>
      <c r="E18" s="487">
        <v>0</v>
      </c>
      <c r="F18" s="487">
        <v>0</v>
      </c>
      <c r="G18" s="487">
        <v>0</v>
      </c>
      <c r="H18" s="618">
        <f t="shared" si="0"/>
        <v>0</v>
      </c>
    </row>
    <row r="19" spans="1:9">
      <c r="A19" s="361">
        <v>13</v>
      </c>
      <c r="B19" s="351" t="s">
        <v>70</v>
      </c>
      <c r="C19" s="487">
        <v>0</v>
      </c>
      <c r="D19" s="487">
        <v>0</v>
      </c>
      <c r="E19" s="487">
        <v>0</v>
      </c>
      <c r="F19" s="487">
        <v>0</v>
      </c>
      <c r="G19" s="487">
        <v>0</v>
      </c>
      <c r="H19" s="618">
        <f t="shared" si="0"/>
        <v>0</v>
      </c>
    </row>
    <row r="20" spans="1:9">
      <c r="A20" s="360">
        <v>14</v>
      </c>
      <c r="B20" s="349" t="s">
        <v>500</v>
      </c>
      <c r="C20" s="487">
        <v>3169278.2009921428</v>
      </c>
      <c r="D20" s="487">
        <v>193087230.83023912</v>
      </c>
      <c r="E20" s="487">
        <v>1110858.5929001262</v>
      </c>
      <c r="F20" s="487">
        <v>0</v>
      </c>
      <c r="G20" s="487">
        <v>630383.90720000002</v>
      </c>
      <c r="H20" s="618">
        <f t="shared" si="0"/>
        <v>195145650.43833113</v>
      </c>
    </row>
    <row r="21" spans="1:9" s="276" customFormat="1">
      <c r="A21" s="359">
        <v>15</v>
      </c>
      <c r="B21" s="358" t="s">
        <v>66</v>
      </c>
      <c r="C21" s="489">
        <v>153941589.91656217</v>
      </c>
      <c r="D21" s="489">
        <v>1993401797.8052852</v>
      </c>
      <c r="E21" s="489">
        <v>49728468.313765302</v>
      </c>
      <c r="F21" s="489">
        <v>0</v>
      </c>
      <c r="G21" s="489">
        <v>6927745.9953000005</v>
      </c>
      <c r="H21" s="900">
        <f t="shared" ref="H21" si="1">SUM(H7:H15)+SUM(H17:H20)</f>
        <v>2097614919.408082</v>
      </c>
    </row>
    <row r="22" spans="1:9">
      <c r="A22" s="357">
        <v>16</v>
      </c>
      <c r="B22" s="356" t="s">
        <v>515</v>
      </c>
      <c r="C22" s="487">
        <v>153161233.18194225</v>
      </c>
      <c r="D22" s="487">
        <v>727807391.87584269</v>
      </c>
      <c r="E22" s="487">
        <v>48918149.442741074</v>
      </c>
      <c r="F22" s="487">
        <v>0</v>
      </c>
      <c r="G22" s="487">
        <v>6634435.5453000003</v>
      </c>
      <c r="H22" s="618">
        <f>C22+D22-E22-F22</f>
        <v>832050475.61504388</v>
      </c>
    </row>
    <row r="23" spans="1:9">
      <c r="A23" s="357">
        <v>17</v>
      </c>
      <c r="B23" s="356" t="s">
        <v>516</v>
      </c>
      <c r="C23" s="487">
        <v>0</v>
      </c>
      <c r="D23" s="487">
        <v>63194140.744257711</v>
      </c>
      <c r="E23" s="487">
        <v>468178.70227335254</v>
      </c>
      <c r="F23" s="487">
        <v>0</v>
      </c>
      <c r="G23" s="487">
        <v>0</v>
      </c>
      <c r="H23" s="618">
        <f>C23+D23-E23-F23</f>
        <v>62725962.041984357</v>
      </c>
    </row>
    <row r="25" spans="1:9">
      <c r="C25" s="617"/>
      <c r="D25" s="617"/>
      <c r="E25" s="617"/>
      <c r="F25" s="617"/>
      <c r="G25" s="617"/>
      <c r="H25" s="617"/>
    </row>
    <row r="26" spans="1:9" ht="42.6" customHeight="1">
      <c r="B26" s="289" t="s">
        <v>678</v>
      </c>
      <c r="C26" s="617"/>
      <c r="D26" s="617"/>
      <c r="E26" s="617"/>
      <c r="F26" s="617"/>
      <c r="G26" s="617"/>
      <c r="H26" s="617"/>
      <c r="I26" s="617"/>
    </row>
    <row r="27" spans="1:9">
      <c r="C27" s="617"/>
      <c r="D27" s="617"/>
      <c r="E27" s="617"/>
      <c r="F27" s="617"/>
      <c r="G27" s="617"/>
      <c r="H27" s="617"/>
      <c r="I27" s="617"/>
    </row>
    <row r="28" spans="1:9">
      <c r="C28" s="617"/>
      <c r="D28" s="617"/>
      <c r="E28" s="617"/>
      <c r="F28" s="617"/>
      <c r="G28" s="617"/>
      <c r="H28" s="617"/>
      <c r="I28" s="617"/>
    </row>
    <row r="29" spans="1:9">
      <c r="C29" s="617"/>
      <c r="D29" s="617"/>
      <c r="E29" s="617"/>
      <c r="F29" s="617"/>
      <c r="G29" s="617"/>
      <c r="H29" s="617"/>
      <c r="I29" s="617"/>
    </row>
    <row r="30" spans="1:9">
      <c r="C30" s="617"/>
      <c r="D30" s="617"/>
      <c r="E30" s="617"/>
      <c r="F30" s="617"/>
      <c r="G30" s="617"/>
      <c r="H30" s="617"/>
      <c r="I30" s="617"/>
    </row>
    <row r="31" spans="1:9">
      <c r="C31" s="617"/>
      <c r="D31" s="617"/>
      <c r="E31" s="617"/>
      <c r="F31" s="617"/>
      <c r="G31" s="617"/>
      <c r="H31" s="617"/>
      <c r="I31" s="617"/>
    </row>
    <row r="32" spans="1:9">
      <c r="C32" s="617"/>
      <c r="D32" s="617"/>
      <c r="E32" s="617"/>
      <c r="F32" s="617"/>
      <c r="G32" s="617"/>
      <c r="H32" s="617"/>
      <c r="I32" s="617"/>
    </row>
    <row r="33" spans="3:9">
      <c r="C33" s="617"/>
      <c r="D33" s="617"/>
      <c r="E33" s="617"/>
      <c r="F33" s="617"/>
      <c r="G33" s="617"/>
      <c r="H33" s="617"/>
      <c r="I33" s="617"/>
    </row>
    <row r="34" spans="3:9">
      <c r="C34" s="617"/>
      <c r="D34" s="617"/>
      <c r="E34" s="617"/>
      <c r="F34" s="617"/>
      <c r="G34" s="617"/>
      <c r="H34" s="617"/>
      <c r="I34" s="617"/>
    </row>
    <row r="35" spans="3:9">
      <c r="C35" s="617"/>
      <c r="D35" s="617"/>
      <c r="E35" s="617"/>
      <c r="F35" s="617"/>
      <c r="G35" s="617"/>
      <c r="H35" s="617"/>
      <c r="I35" s="617"/>
    </row>
    <row r="36" spans="3:9">
      <c r="C36" s="617"/>
      <c r="D36" s="617"/>
      <c r="E36" s="617"/>
      <c r="F36" s="617"/>
      <c r="G36" s="617"/>
      <c r="H36" s="617"/>
      <c r="I36" s="617"/>
    </row>
    <row r="37" spans="3:9">
      <c r="C37" s="617"/>
      <c r="D37" s="617"/>
      <c r="E37" s="617"/>
      <c r="F37" s="617"/>
      <c r="G37" s="617"/>
      <c r="H37" s="617"/>
      <c r="I37" s="617"/>
    </row>
    <row r="38" spans="3:9">
      <c r="C38" s="617"/>
      <c r="D38" s="617"/>
      <c r="E38" s="617"/>
      <c r="F38" s="617"/>
      <c r="G38" s="617"/>
      <c r="H38" s="617"/>
      <c r="I38" s="617"/>
    </row>
    <row r="39" spans="3:9">
      <c r="C39" s="617"/>
      <c r="D39" s="617"/>
      <c r="E39" s="617"/>
      <c r="F39" s="617"/>
      <c r="G39" s="617"/>
      <c r="H39" s="617"/>
      <c r="I39" s="617"/>
    </row>
    <row r="40" spans="3:9">
      <c r="C40" s="617"/>
      <c r="D40" s="617"/>
      <c r="E40" s="617"/>
      <c r="F40" s="617"/>
      <c r="G40" s="617"/>
      <c r="H40" s="617"/>
      <c r="I40" s="617"/>
    </row>
    <row r="41" spans="3:9">
      <c r="C41" s="617"/>
      <c r="D41" s="617"/>
      <c r="E41" s="617"/>
      <c r="F41" s="617"/>
      <c r="G41" s="617"/>
      <c r="H41" s="617"/>
      <c r="I41" s="617"/>
    </row>
    <row r="42" spans="3:9">
      <c r="C42" s="617"/>
      <c r="D42" s="617"/>
      <c r="E42" s="617"/>
      <c r="F42" s="617"/>
      <c r="G42" s="617"/>
      <c r="H42" s="617"/>
      <c r="I42" s="617"/>
    </row>
    <row r="43" spans="3:9">
      <c r="C43" s="617"/>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H73"/>
  <sheetViews>
    <sheetView showGridLines="0" zoomScale="80" zoomScaleNormal="80" workbookViewId="0"/>
  </sheetViews>
  <sheetFormatPr defaultColWidth="9.140625" defaultRowHeight="12.75"/>
  <cols>
    <col min="1" max="1" width="11" style="273" bestFit="1" customWidth="1"/>
    <col min="2" max="2" width="93.42578125" style="273" customWidth="1"/>
    <col min="3" max="4" width="35" style="273" customWidth="1"/>
    <col min="5" max="7" width="22" style="273" customWidth="1"/>
    <col min="8" max="8" width="27.5703125" style="273" customWidth="1"/>
    <col min="9" max="16384" width="9.140625" style="273"/>
  </cols>
  <sheetData>
    <row r="1" spans="1:8" ht="13.5">
      <c r="A1" s="272" t="s">
        <v>108</v>
      </c>
      <c r="B1" s="224" t="str">
        <f>Info!C2</f>
        <v>სს "ბანკი ქართუ"</v>
      </c>
      <c r="C1" s="365"/>
      <c r="D1" s="365"/>
      <c r="E1" s="365"/>
      <c r="F1" s="365"/>
      <c r="G1" s="365"/>
      <c r="H1" s="365"/>
    </row>
    <row r="2" spans="1:8">
      <c r="A2" s="272" t="s">
        <v>109</v>
      </c>
      <c r="B2" s="615">
        <f>'1. key ratios'!B2</f>
        <v>45291</v>
      </c>
      <c r="C2" s="365"/>
      <c r="D2" s="365"/>
      <c r="E2" s="365"/>
      <c r="F2" s="365"/>
      <c r="G2" s="365"/>
      <c r="H2" s="365"/>
    </row>
    <row r="3" spans="1:8">
      <c r="A3" s="274" t="s">
        <v>517</v>
      </c>
      <c r="B3" s="365"/>
      <c r="C3" s="365"/>
      <c r="D3" s="365"/>
      <c r="E3" s="365"/>
      <c r="F3" s="365"/>
      <c r="G3" s="365"/>
      <c r="H3" s="365"/>
    </row>
    <row r="4" spans="1:8">
      <c r="A4" s="365"/>
      <c r="B4" s="365"/>
      <c r="C4" s="364" t="s">
        <v>502</v>
      </c>
      <c r="D4" s="364" t="s">
        <v>503</v>
      </c>
      <c r="E4" s="364" t="s">
        <v>504</v>
      </c>
      <c r="F4" s="364" t="s">
        <v>505</v>
      </c>
      <c r="G4" s="364" t="s">
        <v>506</v>
      </c>
      <c r="H4" s="364" t="s">
        <v>507</v>
      </c>
    </row>
    <row r="5" spans="1:8" ht="41.45" customHeight="1">
      <c r="A5" s="763" t="s">
        <v>869</v>
      </c>
      <c r="B5" s="764"/>
      <c r="C5" s="778" t="s">
        <v>596</v>
      </c>
      <c r="D5" s="779"/>
      <c r="E5" s="775" t="s">
        <v>866</v>
      </c>
      <c r="F5" s="775" t="s">
        <v>865</v>
      </c>
      <c r="G5" s="775" t="s">
        <v>511</v>
      </c>
      <c r="H5" s="362" t="s">
        <v>864</v>
      </c>
    </row>
    <row r="6" spans="1:8" ht="25.5">
      <c r="A6" s="767"/>
      <c r="B6" s="768"/>
      <c r="C6" s="363" t="s">
        <v>512</v>
      </c>
      <c r="D6" s="363" t="s">
        <v>513</v>
      </c>
      <c r="E6" s="776"/>
      <c r="F6" s="776"/>
      <c r="G6" s="776"/>
      <c r="H6" s="362" t="s">
        <v>863</v>
      </c>
    </row>
    <row r="7" spans="1:8">
      <c r="A7" s="355">
        <v>1</v>
      </c>
      <c r="B7" s="368" t="s">
        <v>518</v>
      </c>
      <c r="C7" s="487">
        <v>278121.50544993958</v>
      </c>
      <c r="D7" s="487">
        <v>409099115.88035989</v>
      </c>
      <c r="E7" s="487">
        <v>416349.47779644985</v>
      </c>
      <c r="F7" s="487">
        <v>0</v>
      </c>
      <c r="G7" s="487">
        <v>0</v>
      </c>
      <c r="H7" s="618">
        <f t="shared" ref="H7:H34" si="0">C7+D7-E7-F7</f>
        <v>408960887.9080134</v>
      </c>
    </row>
    <row r="8" spans="1:8">
      <c r="A8" s="355">
        <v>2</v>
      </c>
      <c r="B8" s="368" t="s">
        <v>519</v>
      </c>
      <c r="C8" s="487">
        <v>351010.6598252476</v>
      </c>
      <c r="D8" s="487">
        <v>694626021.51315689</v>
      </c>
      <c r="E8" s="487">
        <v>149050.5598141982</v>
      </c>
      <c r="F8" s="487">
        <v>0</v>
      </c>
      <c r="G8" s="487">
        <v>146.81</v>
      </c>
      <c r="H8" s="618">
        <f t="shared" si="0"/>
        <v>694827981.61316788</v>
      </c>
    </row>
    <row r="9" spans="1:8">
      <c r="A9" s="355">
        <v>3</v>
      </c>
      <c r="B9" s="368" t="s">
        <v>868</v>
      </c>
      <c r="C9" s="487">
        <v>3.3618000000000001</v>
      </c>
      <c r="D9" s="487">
        <v>0</v>
      </c>
      <c r="E9" s="487">
        <v>3.3618000000000001</v>
      </c>
      <c r="F9" s="487">
        <v>0</v>
      </c>
      <c r="G9" s="487">
        <v>0</v>
      </c>
      <c r="H9" s="618">
        <f t="shared" si="0"/>
        <v>0</v>
      </c>
    </row>
    <row r="10" spans="1:8">
      <c r="A10" s="355">
        <v>4</v>
      </c>
      <c r="B10" s="368" t="s">
        <v>520</v>
      </c>
      <c r="C10" s="487">
        <v>32755423.418548666</v>
      </c>
      <c r="D10" s="487">
        <v>50473438.522337638</v>
      </c>
      <c r="E10" s="487">
        <v>8074529.8476249389</v>
      </c>
      <c r="F10" s="487">
        <v>0</v>
      </c>
      <c r="G10" s="487">
        <v>0</v>
      </c>
      <c r="H10" s="618">
        <f t="shared" si="0"/>
        <v>75154332.093261361</v>
      </c>
    </row>
    <row r="11" spans="1:8">
      <c r="A11" s="355">
        <v>5</v>
      </c>
      <c r="B11" s="368" t="s">
        <v>521</v>
      </c>
      <c r="C11" s="487">
        <v>16375144.386668002</v>
      </c>
      <c r="D11" s="487">
        <v>68767046.623255923</v>
      </c>
      <c r="E11" s="487">
        <v>5668418.267976108</v>
      </c>
      <c r="F11" s="487">
        <v>0</v>
      </c>
      <c r="G11" s="487">
        <v>0</v>
      </c>
      <c r="H11" s="618">
        <f t="shared" si="0"/>
        <v>79473772.741947815</v>
      </c>
    </row>
    <row r="12" spans="1:8">
      <c r="A12" s="355">
        <v>6</v>
      </c>
      <c r="B12" s="368" t="s">
        <v>522</v>
      </c>
      <c r="C12" s="487">
        <v>70209.706216000006</v>
      </c>
      <c r="D12" s="487">
        <v>45893802.684073426</v>
      </c>
      <c r="E12" s="487">
        <v>318617.83956908988</v>
      </c>
      <c r="F12" s="487">
        <v>0</v>
      </c>
      <c r="G12" s="487">
        <v>0</v>
      </c>
      <c r="H12" s="618">
        <f t="shared" si="0"/>
        <v>45645394.550720334</v>
      </c>
    </row>
    <row r="13" spans="1:8">
      <c r="A13" s="355">
        <v>7</v>
      </c>
      <c r="B13" s="368" t="s">
        <v>523</v>
      </c>
      <c r="C13" s="487">
        <v>5806735.1098459978</v>
      </c>
      <c r="D13" s="487">
        <v>9064157.5368222706</v>
      </c>
      <c r="E13" s="487">
        <v>950618.00713477563</v>
      </c>
      <c r="F13" s="487">
        <v>0</v>
      </c>
      <c r="G13" s="487">
        <v>0</v>
      </c>
      <c r="H13" s="618">
        <f t="shared" si="0"/>
        <v>13920274.639533494</v>
      </c>
    </row>
    <row r="14" spans="1:8">
      <c r="A14" s="355">
        <v>8</v>
      </c>
      <c r="B14" s="368" t="s">
        <v>524</v>
      </c>
      <c r="C14" s="487">
        <v>259359.25889406103</v>
      </c>
      <c r="D14" s="487">
        <v>4916290.5449696938</v>
      </c>
      <c r="E14" s="487">
        <v>65994.787818412515</v>
      </c>
      <c r="F14" s="487">
        <v>0</v>
      </c>
      <c r="G14" s="487">
        <v>0</v>
      </c>
      <c r="H14" s="618">
        <f t="shared" si="0"/>
        <v>5109655.0160453422</v>
      </c>
    </row>
    <row r="15" spans="1:8">
      <c r="A15" s="355">
        <v>9</v>
      </c>
      <c r="B15" s="368" t="s">
        <v>525</v>
      </c>
      <c r="C15" s="487">
        <v>7523787.5596875921</v>
      </c>
      <c r="D15" s="487">
        <v>129997865.69318855</v>
      </c>
      <c r="E15" s="487">
        <v>3245876.6221389878</v>
      </c>
      <c r="F15" s="487">
        <v>0</v>
      </c>
      <c r="G15" s="487">
        <v>2086105.1161</v>
      </c>
      <c r="H15" s="618">
        <f t="shared" si="0"/>
        <v>134275776.63073716</v>
      </c>
    </row>
    <row r="16" spans="1:8">
      <c r="A16" s="355">
        <v>10</v>
      </c>
      <c r="B16" s="368" t="s">
        <v>526</v>
      </c>
      <c r="C16" s="487">
        <v>0</v>
      </c>
      <c r="D16" s="487">
        <v>4725829.2876451155</v>
      </c>
      <c r="E16" s="487">
        <v>2130.4461103523131</v>
      </c>
      <c r="F16" s="487">
        <v>0</v>
      </c>
      <c r="G16" s="487">
        <v>0</v>
      </c>
      <c r="H16" s="618">
        <f t="shared" si="0"/>
        <v>4723698.8415347636</v>
      </c>
    </row>
    <row r="17" spans="1:8">
      <c r="A17" s="355">
        <v>11</v>
      </c>
      <c r="B17" s="368" t="s">
        <v>527</v>
      </c>
      <c r="C17" s="487">
        <v>0</v>
      </c>
      <c r="D17" s="487">
        <v>1039285.643063882</v>
      </c>
      <c r="E17" s="487">
        <v>209.64431516252336</v>
      </c>
      <c r="F17" s="487">
        <v>0</v>
      </c>
      <c r="G17" s="487">
        <v>0</v>
      </c>
      <c r="H17" s="618">
        <f t="shared" si="0"/>
        <v>1039075.9987487195</v>
      </c>
    </row>
    <row r="18" spans="1:8">
      <c r="A18" s="355">
        <v>12</v>
      </c>
      <c r="B18" s="368" t="s">
        <v>528</v>
      </c>
      <c r="C18" s="487">
        <v>24182664.915571004</v>
      </c>
      <c r="D18" s="487">
        <v>22788951.675877362</v>
      </c>
      <c r="E18" s="487">
        <v>6948879.882537663</v>
      </c>
      <c r="F18" s="487">
        <v>0</v>
      </c>
      <c r="G18" s="487">
        <v>0</v>
      </c>
      <c r="H18" s="618">
        <f t="shared" si="0"/>
        <v>40022736.708910704</v>
      </c>
    </row>
    <row r="19" spans="1:8">
      <c r="A19" s="355">
        <v>13</v>
      </c>
      <c r="B19" s="368" t="s">
        <v>529</v>
      </c>
      <c r="C19" s="487">
        <v>3543672.3139738087</v>
      </c>
      <c r="D19" s="487">
        <v>25156434.038824912</v>
      </c>
      <c r="E19" s="487">
        <v>787135.44671552104</v>
      </c>
      <c r="F19" s="487">
        <v>0</v>
      </c>
      <c r="G19" s="487">
        <v>0</v>
      </c>
      <c r="H19" s="618">
        <f t="shared" si="0"/>
        <v>27912970.9060832</v>
      </c>
    </row>
    <row r="20" spans="1:8">
      <c r="A20" s="355">
        <v>14</v>
      </c>
      <c r="B20" s="368" t="s">
        <v>530</v>
      </c>
      <c r="C20" s="487">
        <v>23516262.111790866</v>
      </c>
      <c r="D20" s="487">
        <v>16476186.345058395</v>
      </c>
      <c r="E20" s="487">
        <v>579672.4379768403</v>
      </c>
      <c r="F20" s="487">
        <v>0</v>
      </c>
      <c r="G20" s="487">
        <v>104219.3622</v>
      </c>
      <c r="H20" s="618">
        <f t="shared" si="0"/>
        <v>39412776.018872425</v>
      </c>
    </row>
    <row r="21" spans="1:8">
      <c r="A21" s="355">
        <v>15</v>
      </c>
      <c r="B21" s="368" t="s">
        <v>531</v>
      </c>
      <c r="C21" s="487">
        <v>434799.84389400005</v>
      </c>
      <c r="D21" s="487">
        <v>78265.578955253848</v>
      </c>
      <c r="E21" s="487">
        <v>64174.286093599127</v>
      </c>
      <c r="F21" s="487">
        <v>0</v>
      </c>
      <c r="G21" s="487">
        <v>0</v>
      </c>
      <c r="H21" s="618">
        <f t="shared" si="0"/>
        <v>448891.13675565476</v>
      </c>
    </row>
    <row r="22" spans="1:8">
      <c r="A22" s="355">
        <v>16</v>
      </c>
      <c r="B22" s="368" t="s">
        <v>532</v>
      </c>
      <c r="C22" s="487">
        <v>0</v>
      </c>
      <c r="D22" s="487">
        <v>87556878.102616936</v>
      </c>
      <c r="E22" s="487">
        <v>1257147.4677599999</v>
      </c>
      <c r="F22" s="487">
        <v>0</v>
      </c>
      <c r="G22" s="487">
        <v>0</v>
      </c>
      <c r="H22" s="618">
        <f t="shared" si="0"/>
        <v>86299730.634856939</v>
      </c>
    </row>
    <row r="23" spans="1:8">
      <c r="A23" s="355">
        <v>17</v>
      </c>
      <c r="B23" s="368" t="s">
        <v>533</v>
      </c>
      <c r="C23" s="487">
        <v>0</v>
      </c>
      <c r="D23" s="487">
        <v>13893030.491717065</v>
      </c>
      <c r="E23" s="487">
        <v>4179.8069722369637</v>
      </c>
      <c r="F23" s="487">
        <v>0</v>
      </c>
      <c r="G23" s="487">
        <v>0</v>
      </c>
      <c r="H23" s="618">
        <f t="shared" si="0"/>
        <v>13888850.684744827</v>
      </c>
    </row>
    <row r="24" spans="1:8">
      <c r="A24" s="355">
        <v>18</v>
      </c>
      <c r="B24" s="368" t="s">
        <v>534</v>
      </c>
      <c r="C24" s="487">
        <v>2318078.4685240001</v>
      </c>
      <c r="D24" s="487">
        <v>1071303.5629886771</v>
      </c>
      <c r="E24" s="487">
        <v>641468.22949062195</v>
      </c>
      <c r="F24" s="487">
        <v>0</v>
      </c>
      <c r="G24" s="487">
        <v>0</v>
      </c>
      <c r="H24" s="618">
        <f t="shared" si="0"/>
        <v>2747913.8020220553</v>
      </c>
    </row>
    <row r="25" spans="1:8">
      <c r="A25" s="355">
        <v>19</v>
      </c>
      <c r="B25" s="368" t="s">
        <v>535</v>
      </c>
      <c r="C25" s="487">
        <v>0</v>
      </c>
      <c r="D25" s="487">
        <v>9310234.2245998234</v>
      </c>
      <c r="E25" s="487">
        <v>18182.632867336495</v>
      </c>
      <c r="F25" s="487">
        <v>0</v>
      </c>
      <c r="G25" s="487">
        <v>0</v>
      </c>
      <c r="H25" s="618">
        <f t="shared" si="0"/>
        <v>9292051.5917324871</v>
      </c>
    </row>
    <row r="26" spans="1:8">
      <c r="A26" s="355">
        <v>20</v>
      </c>
      <c r="B26" s="368" t="s">
        <v>536</v>
      </c>
      <c r="C26" s="487">
        <v>0</v>
      </c>
      <c r="D26" s="487">
        <v>30900817.033206459</v>
      </c>
      <c r="E26" s="487">
        <v>213285.96804651903</v>
      </c>
      <c r="F26" s="487">
        <v>0</v>
      </c>
      <c r="G26" s="487">
        <v>0</v>
      </c>
      <c r="H26" s="618">
        <f t="shared" si="0"/>
        <v>30687531.065159939</v>
      </c>
    </row>
    <row r="27" spans="1:8">
      <c r="A27" s="355">
        <v>21</v>
      </c>
      <c r="B27" s="368" t="s">
        <v>537</v>
      </c>
      <c r="C27" s="487">
        <v>322.79880000000003</v>
      </c>
      <c r="D27" s="487">
        <v>1629224.9174520497</v>
      </c>
      <c r="E27" s="487">
        <v>2974.599561865728</v>
      </c>
      <c r="F27" s="487">
        <v>0</v>
      </c>
      <c r="G27" s="487">
        <v>0</v>
      </c>
      <c r="H27" s="618">
        <f t="shared" si="0"/>
        <v>1626573.116690184</v>
      </c>
    </row>
    <row r="28" spans="1:8">
      <c r="A28" s="355">
        <v>22</v>
      </c>
      <c r="B28" s="368" t="s">
        <v>538</v>
      </c>
      <c r="C28" s="487">
        <v>18145040.61787007</v>
      </c>
      <c r="D28" s="487">
        <v>37243518.494050644</v>
      </c>
      <c r="E28" s="487">
        <v>15715513.652748739</v>
      </c>
      <c r="F28" s="487">
        <v>0</v>
      </c>
      <c r="G28" s="487">
        <v>0</v>
      </c>
      <c r="H28" s="618">
        <f t="shared" si="0"/>
        <v>39673045.459171973</v>
      </c>
    </row>
    <row r="29" spans="1:8">
      <c r="A29" s="355">
        <v>23</v>
      </c>
      <c r="B29" s="368" t="s">
        <v>539</v>
      </c>
      <c r="C29" s="487">
        <v>6865021.1488585081</v>
      </c>
      <c r="D29" s="487">
        <v>82207127.933495283</v>
      </c>
      <c r="E29" s="487">
        <v>1087084.1509720578</v>
      </c>
      <c r="F29" s="487">
        <v>0</v>
      </c>
      <c r="G29" s="487">
        <v>0</v>
      </c>
      <c r="H29" s="618">
        <f t="shared" si="0"/>
        <v>87985064.931381732</v>
      </c>
    </row>
    <row r="30" spans="1:8">
      <c r="A30" s="355">
        <v>24</v>
      </c>
      <c r="B30" s="368" t="s">
        <v>540</v>
      </c>
      <c r="C30" s="487">
        <v>5451542.8397779996</v>
      </c>
      <c r="D30" s="487">
        <v>34001937.277831286</v>
      </c>
      <c r="E30" s="487">
        <v>873761.38189859525</v>
      </c>
      <c r="F30" s="487">
        <v>0</v>
      </c>
      <c r="G30" s="487">
        <v>4107037.6097999997</v>
      </c>
      <c r="H30" s="618">
        <f t="shared" si="0"/>
        <v>38579718.735710688</v>
      </c>
    </row>
    <row r="31" spans="1:8">
      <c r="A31" s="355">
        <v>25</v>
      </c>
      <c r="B31" s="368" t="s">
        <v>541</v>
      </c>
      <c r="C31" s="487">
        <v>5180488.4390465571</v>
      </c>
      <c r="D31" s="487">
        <v>50813064.745859586</v>
      </c>
      <c r="E31" s="487">
        <v>2259011.4156604698</v>
      </c>
      <c r="F31" s="487">
        <v>0</v>
      </c>
      <c r="G31" s="487">
        <v>336926.64720000001</v>
      </c>
      <c r="H31" s="618">
        <f t="shared" si="0"/>
        <v>53734541.769245669</v>
      </c>
    </row>
    <row r="32" spans="1:8">
      <c r="A32" s="355">
        <v>26</v>
      </c>
      <c r="B32" s="368" t="s">
        <v>542</v>
      </c>
      <c r="C32" s="487">
        <v>103544.71690000014</v>
      </c>
      <c r="D32" s="487">
        <v>361463.1086930001</v>
      </c>
      <c r="E32" s="487">
        <v>110829.86307386015</v>
      </c>
      <c r="F32" s="487">
        <v>0</v>
      </c>
      <c r="G32" s="487">
        <v>0</v>
      </c>
      <c r="H32" s="618">
        <f t="shared" si="0"/>
        <v>354177.9625191401</v>
      </c>
    </row>
    <row r="33" spans="1:8">
      <c r="A33" s="355">
        <v>27</v>
      </c>
      <c r="B33" s="355" t="s">
        <v>99</v>
      </c>
      <c r="C33" s="487">
        <v>780356.73462</v>
      </c>
      <c r="D33" s="487">
        <v>161310506.34518534</v>
      </c>
      <c r="E33" s="487">
        <v>273368.22929098707</v>
      </c>
      <c r="F33" s="487">
        <v>0</v>
      </c>
      <c r="G33" s="487">
        <v>293310.44999999995</v>
      </c>
      <c r="H33" s="618">
        <f t="shared" si="0"/>
        <v>161817494.85051435</v>
      </c>
    </row>
    <row r="34" spans="1:8">
      <c r="A34" s="355">
        <v>28</v>
      </c>
      <c r="B34" s="358" t="s">
        <v>66</v>
      </c>
      <c r="C34" s="489">
        <f>SUM(C7:C33)</f>
        <v>153941589.91656235</v>
      </c>
      <c r="D34" s="489">
        <f>SUM(D7:D33)</f>
        <v>1993401797.8052857</v>
      </c>
      <c r="E34" s="489">
        <f>SUM(E7:E33)</f>
        <v>49728468.313765399</v>
      </c>
      <c r="F34" s="489">
        <f>SUM(F7:F33)</f>
        <v>0</v>
      </c>
      <c r="G34" s="489">
        <f>SUM(G7:G33)</f>
        <v>6927745.9952999996</v>
      </c>
      <c r="H34" s="900">
        <f t="shared" si="0"/>
        <v>2097614919.4080827</v>
      </c>
    </row>
    <row r="36" spans="1:8">
      <c r="B36" s="277"/>
      <c r="C36" s="617"/>
      <c r="D36" s="617"/>
      <c r="E36" s="617"/>
      <c r="F36" s="617"/>
      <c r="G36" s="617"/>
      <c r="H36" s="617"/>
    </row>
    <row r="37" spans="1:8">
      <c r="C37" s="617"/>
      <c r="D37" s="617"/>
      <c r="E37" s="617"/>
      <c r="F37" s="617"/>
      <c r="G37" s="617"/>
      <c r="H37" s="617"/>
    </row>
    <row r="38" spans="1:8">
      <c r="C38" s="617"/>
      <c r="D38" s="617"/>
      <c r="E38" s="617"/>
      <c r="F38" s="617"/>
      <c r="G38" s="617"/>
      <c r="H38" s="617"/>
    </row>
    <row r="39" spans="1:8">
      <c r="C39" s="617"/>
      <c r="D39" s="617"/>
      <c r="E39" s="617"/>
      <c r="F39" s="617"/>
      <c r="G39" s="617"/>
      <c r="H39" s="617"/>
    </row>
    <row r="40" spans="1:8">
      <c r="C40" s="617"/>
      <c r="D40" s="617"/>
      <c r="E40" s="617"/>
      <c r="F40" s="617"/>
      <c r="G40" s="617"/>
      <c r="H40" s="617"/>
    </row>
    <row r="41" spans="1:8">
      <c r="C41" s="617"/>
      <c r="D41" s="617"/>
      <c r="E41" s="617"/>
      <c r="F41" s="617"/>
      <c r="G41" s="617"/>
      <c r="H41" s="617"/>
    </row>
    <row r="42" spans="1:8">
      <c r="C42" s="617"/>
      <c r="D42" s="617"/>
      <c r="E42" s="617"/>
      <c r="F42" s="617"/>
      <c r="G42" s="617"/>
      <c r="H42" s="617"/>
    </row>
    <row r="43" spans="1:8">
      <c r="C43" s="617"/>
      <c r="D43" s="617"/>
      <c r="E43" s="617"/>
      <c r="F43" s="617"/>
      <c r="G43" s="617"/>
      <c r="H43" s="617"/>
    </row>
    <row r="44" spans="1:8">
      <c r="C44" s="617"/>
      <c r="D44" s="617"/>
      <c r="E44" s="617"/>
      <c r="F44" s="617"/>
      <c r="G44" s="617"/>
      <c r="H44" s="617"/>
    </row>
    <row r="45" spans="1:8">
      <c r="C45" s="617"/>
      <c r="D45" s="617"/>
      <c r="E45" s="617"/>
      <c r="F45" s="617"/>
      <c r="G45" s="617"/>
      <c r="H45" s="617"/>
    </row>
    <row r="46" spans="1:8">
      <c r="C46" s="617"/>
      <c r="D46" s="617"/>
      <c r="E46" s="617"/>
      <c r="F46" s="617"/>
      <c r="G46" s="617"/>
      <c r="H46" s="617"/>
    </row>
    <row r="47" spans="1:8">
      <c r="C47" s="617"/>
      <c r="D47" s="617"/>
      <c r="E47" s="617"/>
      <c r="F47" s="617"/>
      <c r="G47" s="617"/>
      <c r="H47" s="617"/>
    </row>
    <row r="48" spans="1:8">
      <c r="C48" s="617"/>
      <c r="D48" s="617"/>
      <c r="E48" s="617"/>
      <c r="F48" s="617"/>
      <c r="G48" s="617"/>
      <c r="H48" s="617"/>
    </row>
    <row r="49" spans="3:8">
      <c r="C49" s="617"/>
      <c r="D49" s="617"/>
      <c r="E49" s="617"/>
      <c r="F49" s="617"/>
      <c r="G49" s="617"/>
      <c r="H49" s="617"/>
    </row>
    <row r="50" spans="3:8">
      <c r="C50" s="617"/>
      <c r="D50" s="617"/>
      <c r="E50" s="617"/>
      <c r="F50" s="617"/>
      <c r="G50" s="617"/>
      <c r="H50" s="617"/>
    </row>
    <row r="51" spans="3:8">
      <c r="C51" s="617"/>
      <c r="D51" s="617"/>
      <c r="E51" s="617"/>
      <c r="F51" s="617"/>
      <c r="G51" s="617"/>
      <c r="H51" s="617"/>
    </row>
    <row r="52" spans="3:8">
      <c r="C52" s="617"/>
      <c r="D52" s="617"/>
      <c r="E52" s="617"/>
      <c r="F52" s="617"/>
      <c r="G52" s="617"/>
      <c r="H52" s="617"/>
    </row>
    <row r="53" spans="3:8">
      <c r="C53" s="617"/>
      <c r="D53" s="617"/>
      <c r="E53" s="617"/>
      <c r="F53" s="617"/>
      <c r="G53" s="617"/>
      <c r="H53" s="617"/>
    </row>
    <row r="54" spans="3:8">
      <c r="C54" s="617"/>
      <c r="D54" s="617"/>
      <c r="E54" s="617"/>
      <c r="F54" s="617"/>
      <c r="G54" s="617"/>
      <c r="H54" s="617"/>
    </row>
    <row r="55" spans="3:8">
      <c r="C55" s="617"/>
      <c r="D55" s="617"/>
      <c r="E55" s="617"/>
      <c r="F55" s="617"/>
      <c r="G55" s="617"/>
      <c r="H55" s="617"/>
    </row>
    <row r="56" spans="3:8">
      <c r="C56" s="617"/>
      <c r="D56" s="617"/>
      <c r="E56" s="617"/>
      <c r="F56" s="617"/>
      <c r="G56" s="617"/>
      <c r="H56" s="617"/>
    </row>
    <row r="57" spans="3:8">
      <c r="C57" s="617"/>
      <c r="D57" s="617"/>
      <c r="E57" s="617"/>
      <c r="F57" s="617"/>
      <c r="G57" s="617"/>
      <c r="H57" s="617"/>
    </row>
    <row r="58" spans="3:8">
      <c r="C58" s="617"/>
      <c r="D58" s="617"/>
      <c r="E58" s="617"/>
      <c r="F58" s="617"/>
      <c r="G58" s="617"/>
      <c r="H58" s="617"/>
    </row>
    <row r="59" spans="3:8">
      <c r="C59" s="617"/>
      <c r="D59" s="617"/>
      <c r="E59" s="617"/>
      <c r="F59" s="617"/>
      <c r="G59" s="617"/>
      <c r="H59" s="617"/>
    </row>
    <row r="60" spans="3:8">
      <c r="C60" s="617"/>
      <c r="D60" s="617"/>
      <c r="E60" s="617"/>
      <c r="F60" s="617"/>
      <c r="G60" s="617"/>
      <c r="H60" s="617"/>
    </row>
    <row r="61" spans="3:8">
      <c r="C61" s="617"/>
      <c r="D61" s="617"/>
      <c r="E61" s="617"/>
      <c r="F61" s="617"/>
      <c r="G61" s="617"/>
      <c r="H61" s="617"/>
    </row>
    <row r="62" spans="3:8">
      <c r="C62" s="617"/>
      <c r="D62" s="617"/>
      <c r="E62" s="617"/>
      <c r="F62" s="617"/>
      <c r="G62" s="617"/>
      <c r="H62" s="617"/>
    </row>
    <row r="63" spans="3:8">
      <c r="C63" s="617"/>
      <c r="D63" s="617"/>
      <c r="E63" s="617"/>
      <c r="F63" s="617"/>
      <c r="G63" s="617"/>
      <c r="H63" s="617"/>
    </row>
    <row r="64" spans="3:8">
      <c r="C64" s="617"/>
      <c r="D64" s="617"/>
      <c r="E64" s="617"/>
      <c r="F64" s="617"/>
      <c r="G64" s="617"/>
      <c r="H64" s="617"/>
    </row>
    <row r="65" spans="3:8">
      <c r="C65" s="617"/>
      <c r="D65" s="617"/>
      <c r="E65" s="617"/>
      <c r="F65" s="617"/>
      <c r="G65" s="617"/>
      <c r="H65" s="617"/>
    </row>
    <row r="66" spans="3:8">
      <c r="C66" s="617"/>
      <c r="D66" s="617"/>
      <c r="E66" s="617"/>
      <c r="F66" s="617"/>
      <c r="G66" s="617"/>
      <c r="H66" s="617"/>
    </row>
    <row r="67" spans="3:8">
      <c r="C67" s="617"/>
      <c r="D67" s="617"/>
      <c r="E67" s="617"/>
      <c r="F67" s="617"/>
      <c r="G67" s="617"/>
      <c r="H67" s="617"/>
    </row>
    <row r="68" spans="3:8">
      <c r="C68" s="617"/>
      <c r="D68" s="617"/>
      <c r="E68" s="617"/>
      <c r="F68" s="617"/>
      <c r="G68" s="617"/>
      <c r="H68" s="617"/>
    </row>
    <row r="69" spans="3:8">
      <c r="C69" s="617"/>
      <c r="D69" s="617"/>
      <c r="E69" s="617"/>
      <c r="F69" s="617"/>
      <c r="G69" s="617"/>
      <c r="H69" s="617"/>
    </row>
    <row r="70" spans="3:8">
      <c r="C70" s="617"/>
      <c r="D70" s="617"/>
      <c r="E70" s="617"/>
      <c r="F70" s="617"/>
      <c r="G70" s="617"/>
      <c r="H70" s="617"/>
    </row>
    <row r="71" spans="3:8">
      <c r="C71" s="617"/>
      <c r="D71" s="617"/>
      <c r="E71" s="617"/>
      <c r="F71" s="617"/>
      <c r="G71" s="617"/>
      <c r="H71" s="617"/>
    </row>
    <row r="72" spans="3:8">
      <c r="C72" s="617"/>
      <c r="D72" s="617"/>
      <c r="E72" s="617"/>
      <c r="F72" s="617"/>
      <c r="G72" s="617"/>
      <c r="H72" s="617"/>
    </row>
    <row r="73" spans="3:8">
      <c r="C73" s="617"/>
      <c r="D73" s="617"/>
      <c r="E73" s="617"/>
      <c r="F73" s="617"/>
      <c r="G73" s="617"/>
      <c r="H73" s="617"/>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G31"/>
  <sheetViews>
    <sheetView showGridLines="0" zoomScale="80" zoomScaleNormal="80" workbookViewId="0"/>
  </sheetViews>
  <sheetFormatPr defaultColWidth="9.140625" defaultRowHeight="12.75"/>
  <cols>
    <col min="1" max="1" width="11.85546875" style="273" bestFit="1" customWidth="1"/>
    <col min="2" max="2" width="108" style="273" bestFit="1" customWidth="1"/>
    <col min="3" max="3" width="35.5703125" style="273" customWidth="1"/>
    <col min="4" max="4" width="22.85546875" style="273" customWidth="1"/>
    <col min="5" max="16384" width="9.140625" style="273"/>
  </cols>
  <sheetData>
    <row r="1" spans="1:7" ht="13.5">
      <c r="A1" s="272" t="s">
        <v>108</v>
      </c>
      <c r="B1" s="224" t="str">
        <f>Info!C2</f>
        <v>სს "ბანკი ქართუ"</v>
      </c>
    </row>
    <row r="2" spans="1:7">
      <c r="A2" s="272" t="s">
        <v>109</v>
      </c>
      <c r="B2" s="615">
        <f>'1. key ratios'!B2</f>
        <v>45291</v>
      </c>
    </row>
    <row r="3" spans="1:7">
      <c r="A3" s="274" t="s">
        <v>543</v>
      </c>
    </row>
    <row r="5" spans="1:7" ht="29.25" customHeight="1">
      <c r="A5" s="780" t="s">
        <v>880</v>
      </c>
      <c r="B5" s="780"/>
      <c r="C5" s="376" t="s">
        <v>562</v>
      </c>
      <c r="D5" s="376" t="s">
        <v>879</v>
      </c>
    </row>
    <row r="6" spans="1:7">
      <c r="A6" s="375">
        <v>1</v>
      </c>
      <c r="B6" s="369" t="s">
        <v>878</v>
      </c>
      <c r="C6" s="486">
        <v>58770683.607963055</v>
      </c>
      <c r="D6" s="486">
        <v>291227.5860413402</v>
      </c>
      <c r="F6" s="617"/>
      <c r="G6" s="617"/>
    </row>
    <row r="7" spans="1:7">
      <c r="A7" s="372">
        <v>2</v>
      </c>
      <c r="B7" s="369" t="s">
        <v>877</v>
      </c>
      <c r="C7" s="486">
        <v>9576480.7675376311</v>
      </c>
      <c r="D7" s="486">
        <v>102049.68623811012</v>
      </c>
      <c r="F7" s="617"/>
      <c r="G7" s="617"/>
    </row>
    <row r="8" spans="1:7">
      <c r="A8" s="374">
        <v>2.1</v>
      </c>
      <c r="B8" s="373" t="s">
        <v>876</v>
      </c>
      <c r="C8" s="485">
        <v>1498296.3822282937</v>
      </c>
      <c r="D8" s="485">
        <v>102049.68623811012</v>
      </c>
      <c r="F8" s="617"/>
      <c r="G8" s="617"/>
    </row>
    <row r="9" spans="1:7">
      <c r="A9" s="374">
        <v>2.2000000000000002</v>
      </c>
      <c r="B9" s="373" t="s">
        <v>875</v>
      </c>
      <c r="C9" s="485">
        <v>8078184.3853093367</v>
      </c>
      <c r="D9" s="485">
        <v>0</v>
      </c>
      <c r="F9" s="617"/>
      <c r="G9" s="617"/>
    </row>
    <row r="10" spans="1:7">
      <c r="A10" s="375">
        <v>3</v>
      </c>
      <c r="B10" s="369" t="s">
        <v>874</v>
      </c>
      <c r="C10" s="486">
        <v>19541825.080475837</v>
      </c>
      <c r="D10" s="486">
        <v>29.847429120001166</v>
      </c>
      <c r="F10" s="617"/>
      <c r="G10" s="617"/>
    </row>
    <row r="11" spans="1:7">
      <c r="A11" s="374">
        <v>3.1</v>
      </c>
      <c r="B11" s="373" t="s">
        <v>544</v>
      </c>
      <c r="C11" s="485">
        <v>6634435.5453000003</v>
      </c>
      <c r="D11" s="485">
        <v>0</v>
      </c>
      <c r="F11" s="617"/>
      <c r="G11" s="617"/>
    </row>
    <row r="12" spans="1:7">
      <c r="A12" s="374">
        <v>3.2</v>
      </c>
      <c r="B12" s="373" t="s">
        <v>873</v>
      </c>
      <c r="C12" s="485">
        <v>2170955.558891545</v>
      </c>
      <c r="D12" s="485">
        <v>29.847429120001166</v>
      </c>
      <c r="F12" s="617"/>
      <c r="G12" s="617"/>
    </row>
    <row r="13" spans="1:7">
      <c r="A13" s="374">
        <v>3.3</v>
      </c>
      <c r="B13" s="373" t="s">
        <v>872</v>
      </c>
      <c r="C13" s="485">
        <v>10736433.976284292</v>
      </c>
      <c r="D13" s="485">
        <v>0</v>
      </c>
      <c r="F13" s="617"/>
      <c r="G13" s="617"/>
    </row>
    <row r="14" spans="1:7">
      <c r="A14" s="372">
        <v>4</v>
      </c>
      <c r="B14" s="371" t="s">
        <v>871</v>
      </c>
      <c r="C14" s="485">
        <v>112810.14771766542</v>
      </c>
      <c r="D14" s="485">
        <v>5.1620929752971279E-12</v>
      </c>
      <c r="F14" s="617"/>
      <c r="G14" s="617"/>
    </row>
    <row r="15" spans="1:7">
      <c r="A15" s="370">
        <v>5</v>
      </c>
      <c r="B15" s="369" t="s">
        <v>870</v>
      </c>
      <c r="C15" s="486">
        <f>C6+C7-C10+C14</f>
        <v>48918149.442742504</v>
      </c>
      <c r="D15" s="486">
        <f>D6+D7-D10+D14</f>
        <v>393247.42485033034</v>
      </c>
      <c r="F15" s="617"/>
      <c r="G15" s="617"/>
    </row>
    <row r="17" spans="3:4">
      <c r="C17" s="617"/>
      <c r="D17" s="617"/>
    </row>
    <row r="18" spans="3:4">
      <c r="C18" s="617"/>
      <c r="D18" s="617"/>
    </row>
    <row r="19" spans="3:4">
      <c r="C19" s="617"/>
      <c r="D19" s="617"/>
    </row>
    <row r="20" spans="3:4">
      <c r="C20" s="617"/>
      <c r="D20" s="617"/>
    </row>
    <row r="21" spans="3:4">
      <c r="C21" s="617"/>
      <c r="D21" s="617"/>
    </row>
    <row r="22" spans="3:4">
      <c r="C22" s="617"/>
      <c r="D22" s="617"/>
    </row>
    <row r="23" spans="3:4">
      <c r="C23" s="617"/>
      <c r="D23" s="617"/>
    </row>
    <row r="24" spans="3:4">
      <c r="C24" s="617"/>
      <c r="D24" s="617"/>
    </row>
    <row r="25" spans="3:4">
      <c r="C25" s="617"/>
      <c r="D25" s="617"/>
    </row>
    <row r="26" spans="3:4">
      <c r="C26" s="617"/>
      <c r="D26" s="617"/>
    </row>
    <row r="27" spans="3:4">
      <c r="C27" s="617"/>
      <c r="D27" s="617"/>
    </row>
    <row r="28" spans="3:4">
      <c r="C28" s="617"/>
    </row>
    <row r="29" spans="3:4">
      <c r="C29" s="617"/>
    </row>
    <row r="30" spans="3:4">
      <c r="C30" s="617"/>
    </row>
    <row r="31" spans="3:4">
      <c r="C31" s="617"/>
    </row>
  </sheetData>
  <mergeCells count="1">
    <mergeCell ref="A5:B5"/>
  </mergeCells>
  <pageMargins left="0.7" right="0.7" top="0.75" bottom="0.75" header="0.3" footer="0.3"/>
  <pageSetup orientation="portrait" horizontalDpi="4294967292"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D35"/>
  <sheetViews>
    <sheetView showGridLines="0" zoomScaleNormal="100" workbookViewId="0">
      <selection activeCell="B1" sqref="B1"/>
    </sheetView>
  </sheetViews>
  <sheetFormatPr defaultColWidth="9.140625" defaultRowHeight="12.75"/>
  <cols>
    <col min="1" max="1" width="11.85546875" style="365" bestFit="1" customWidth="1"/>
    <col min="2" max="2" width="128.85546875" style="365" bestFit="1" customWidth="1"/>
    <col min="3" max="3" width="37" style="365" customWidth="1"/>
    <col min="4" max="4" width="50.5703125" style="365" customWidth="1"/>
    <col min="5" max="16384" width="9.140625" style="365"/>
  </cols>
  <sheetData>
    <row r="1" spans="1:4" ht="13.5">
      <c r="A1" s="272" t="s">
        <v>108</v>
      </c>
      <c r="B1" s="224" t="str">
        <f>Info!C2</f>
        <v>სს "ბანკი ქართუ"</v>
      </c>
    </row>
    <row r="2" spans="1:4">
      <c r="A2" s="272" t="s">
        <v>109</v>
      </c>
      <c r="B2" s="615">
        <f>'1. key ratios'!B2</f>
        <v>45291</v>
      </c>
    </row>
    <row r="3" spans="1:4">
      <c r="A3" s="274" t="s">
        <v>545</v>
      </c>
    </row>
    <row r="4" spans="1:4">
      <c r="A4" s="274"/>
    </row>
    <row r="5" spans="1:4" ht="15" customHeight="1">
      <c r="A5" s="781" t="s">
        <v>546</v>
      </c>
      <c r="B5" s="782"/>
      <c r="C5" s="785" t="s">
        <v>547</v>
      </c>
      <c r="D5" s="785" t="s">
        <v>548</v>
      </c>
    </row>
    <row r="6" spans="1:4">
      <c r="A6" s="783"/>
      <c r="B6" s="784"/>
      <c r="C6" s="785"/>
      <c r="D6" s="785"/>
    </row>
    <row r="7" spans="1:4">
      <c r="A7" s="358">
        <v>1</v>
      </c>
      <c r="B7" s="358" t="s">
        <v>549</v>
      </c>
      <c r="C7" s="489">
        <v>157266430.17251408</v>
      </c>
      <c r="D7" s="488"/>
    </row>
    <row r="8" spans="1:4">
      <c r="A8" s="355">
        <v>2</v>
      </c>
      <c r="B8" s="355" t="s">
        <v>550</v>
      </c>
      <c r="C8" s="487">
        <v>19626193.661199212</v>
      </c>
      <c r="D8" s="488"/>
    </row>
    <row r="9" spans="1:4">
      <c r="A9" s="355">
        <v>3</v>
      </c>
      <c r="B9" s="379" t="s">
        <v>551</v>
      </c>
      <c r="C9" s="487">
        <v>354807.8243138016</v>
      </c>
      <c r="D9" s="488"/>
    </row>
    <row r="10" spans="1:4">
      <c r="A10" s="355">
        <v>4</v>
      </c>
      <c r="B10" s="355" t="s">
        <v>552</v>
      </c>
      <c r="C10" s="487">
        <v>24086198.476084635</v>
      </c>
      <c r="D10" s="488"/>
    </row>
    <row r="11" spans="1:4">
      <c r="A11" s="355">
        <v>5</v>
      </c>
      <c r="B11" s="378" t="s">
        <v>881</v>
      </c>
      <c r="C11" s="487">
        <v>249896.29794140559</v>
      </c>
      <c r="D11" s="488"/>
    </row>
    <row r="12" spans="1:4">
      <c r="A12" s="355">
        <v>6</v>
      </c>
      <c r="B12" s="378" t="s">
        <v>553</v>
      </c>
      <c r="C12" s="487">
        <v>11892728.012323231</v>
      </c>
      <c r="D12" s="488"/>
    </row>
    <row r="13" spans="1:4">
      <c r="A13" s="355">
        <v>7</v>
      </c>
      <c r="B13" s="378" t="s">
        <v>556</v>
      </c>
      <c r="C13" s="487">
        <v>6634435.5453000003</v>
      </c>
      <c r="D13" s="488"/>
    </row>
    <row r="14" spans="1:4">
      <c r="A14" s="355">
        <v>8</v>
      </c>
      <c r="B14" s="378" t="s">
        <v>554</v>
      </c>
      <c r="C14" s="487">
        <v>5309138.6205200003</v>
      </c>
      <c r="D14" s="487">
        <v>5826765.0899999999</v>
      </c>
    </row>
    <row r="15" spans="1:4">
      <c r="A15" s="355">
        <v>9</v>
      </c>
      <c r="B15" s="378" t="s">
        <v>555</v>
      </c>
      <c r="C15" s="487">
        <v>0</v>
      </c>
      <c r="D15" s="487">
        <v>0</v>
      </c>
    </row>
    <row r="16" spans="1:4">
      <c r="A16" s="355">
        <v>10</v>
      </c>
      <c r="B16" s="378" t="s">
        <v>557</v>
      </c>
      <c r="C16" s="487">
        <v>0</v>
      </c>
      <c r="D16" s="487">
        <v>0</v>
      </c>
    </row>
    <row r="17" spans="1:4" ht="25.5">
      <c r="A17" s="355">
        <v>11</v>
      </c>
      <c r="B17" s="378" t="s">
        <v>558</v>
      </c>
      <c r="C17" s="487">
        <v>0</v>
      </c>
      <c r="D17" s="488"/>
    </row>
    <row r="18" spans="1:4">
      <c r="A18" s="358">
        <v>12</v>
      </c>
      <c r="B18" s="377" t="s">
        <v>559</v>
      </c>
      <c r="C18" s="489">
        <f>C7+C8+C9-C10</f>
        <v>153161233.18194246</v>
      </c>
      <c r="D18" s="488"/>
    </row>
    <row r="20" spans="1:4">
      <c r="C20" s="619"/>
      <c r="D20" s="619"/>
    </row>
    <row r="21" spans="1:4">
      <c r="B21" s="272"/>
      <c r="C21" s="619"/>
      <c r="D21" s="619"/>
    </row>
    <row r="22" spans="1:4">
      <c r="B22" s="272"/>
      <c r="C22" s="619"/>
      <c r="D22" s="619"/>
    </row>
    <row r="23" spans="1:4">
      <c r="B23" s="274"/>
      <c r="C23" s="619"/>
      <c r="D23" s="619"/>
    </row>
    <row r="24" spans="1:4">
      <c r="C24" s="619"/>
      <c r="D24" s="619"/>
    </row>
    <row r="25" spans="1:4">
      <c r="C25" s="619"/>
      <c r="D25" s="619"/>
    </row>
    <row r="26" spans="1:4">
      <c r="C26" s="619"/>
      <c r="D26" s="619"/>
    </row>
    <row r="27" spans="1:4">
      <c r="C27" s="619"/>
      <c r="D27" s="619"/>
    </row>
    <row r="28" spans="1:4">
      <c r="C28" s="619"/>
      <c r="D28" s="619"/>
    </row>
    <row r="29" spans="1:4">
      <c r="C29" s="619"/>
      <c r="D29" s="619"/>
    </row>
    <row r="30" spans="1:4">
      <c r="C30" s="619"/>
      <c r="D30" s="619"/>
    </row>
    <row r="31" spans="1:4">
      <c r="C31" s="619"/>
      <c r="D31" s="619"/>
    </row>
    <row r="32" spans="1:4">
      <c r="C32" s="619"/>
      <c r="D32" s="619"/>
    </row>
    <row r="33" spans="3:4">
      <c r="C33" s="619"/>
      <c r="D33" s="619"/>
    </row>
    <row r="34" spans="3:4">
      <c r="C34" s="619"/>
      <c r="D34" s="619"/>
    </row>
    <row r="35" spans="3:4">
      <c r="C35" s="619"/>
      <c r="D35" s="619"/>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AB52"/>
  <sheetViews>
    <sheetView showGridLines="0" zoomScaleNormal="100" workbookViewId="0"/>
  </sheetViews>
  <sheetFormatPr defaultColWidth="9.140625" defaultRowHeight="12.75"/>
  <cols>
    <col min="1" max="1" width="11.85546875" style="365" bestFit="1" customWidth="1"/>
    <col min="2" max="2" width="63.85546875" style="365" customWidth="1"/>
    <col min="3" max="3" width="15.5703125" style="365" customWidth="1"/>
    <col min="4" max="18" width="22.28515625" style="365" customWidth="1"/>
    <col min="19" max="19" width="23.28515625" style="365" bestFit="1" customWidth="1"/>
    <col min="20" max="26" width="22.28515625" style="365" customWidth="1"/>
    <col min="27" max="27" width="23.28515625" style="365" bestFit="1" customWidth="1"/>
    <col min="28" max="28" width="20" style="365" customWidth="1"/>
    <col min="29" max="16384" width="9.140625" style="365"/>
  </cols>
  <sheetData>
    <row r="1" spans="1:28" ht="13.5">
      <c r="A1" s="272" t="s">
        <v>108</v>
      </c>
      <c r="B1" s="224" t="str">
        <f>Info!C2</f>
        <v>სს "ბანკი ქართუ"</v>
      </c>
    </row>
    <row r="2" spans="1:28">
      <c r="A2" s="272" t="s">
        <v>109</v>
      </c>
      <c r="B2" s="615">
        <f>'1. key ratios'!B2</f>
        <v>45291</v>
      </c>
      <c r="C2" s="366"/>
    </row>
    <row r="3" spans="1:28">
      <c r="A3" s="274" t="s">
        <v>560</v>
      </c>
    </row>
    <row r="5" spans="1:28" ht="15" customHeight="1">
      <c r="A5" s="786" t="s">
        <v>894</v>
      </c>
      <c r="B5" s="787"/>
      <c r="C5" s="778" t="s">
        <v>893</v>
      </c>
      <c r="D5" s="792"/>
      <c r="E5" s="792"/>
      <c r="F5" s="792"/>
      <c r="G5" s="792"/>
      <c r="H5" s="792"/>
      <c r="I5" s="792"/>
      <c r="J5" s="792"/>
      <c r="K5" s="792"/>
      <c r="L5" s="792"/>
      <c r="M5" s="792"/>
      <c r="N5" s="792"/>
      <c r="O5" s="792"/>
      <c r="P5" s="792"/>
      <c r="Q5" s="792"/>
      <c r="R5" s="792"/>
      <c r="S5" s="792"/>
      <c r="T5" s="389"/>
      <c r="U5" s="389"/>
      <c r="V5" s="389"/>
      <c r="W5" s="389"/>
      <c r="X5" s="389"/>
      <c r="Y5" s="389"/>
      <c r="Z5" s="389"/>
      <c r="AA5" s="388"/>
      <c r="AB5" s="381"/>
    </row>
    <row r="6" spans="1:28">
      <c r="A6" s="788"/>
      <c r="B6" s="789"/>
      <c r="C6" s="793" t="s">
        <v>66</v>
      </c>
      <c r="D6" s="795" t="s">
        <v>892</v>
      </c>
      <c r="E6" s="795"/>
      <c r="F6" s="795"/>
      <c r="G6" s="795"/>
      <c r="H6" s="796" t="s">
        <v>891</v>
      </c>
      <c r="I6" s="797"/>
      <c r="J6" s="797"/>
      <c r="K6" s="798"/>
      <c r="L6" s="386"/>
      <c r="M6" s="799" t="s">
        <v>890</v>
      </c>
      <c r="N6" s="799"/>
      <c r="O6" s="799"/>
      <c r="P6" s="799"/>
      <c r="Q6" s="799"/>
      <c r="R6" s="799"/>
      <c r="S6" s="776"/>
      <c r="T6" s="387"/>
      <c r="U6" s="779" t="s">
        <v>889</v>
      </c>
      <c r="V6" s="779"/>
      <c r="W6" s="779"/>
      <c r="X6" s="779"/>
      <c r="Y6" s="779"/>
      <c r="Z6" s="779"/>
      <c r="AA6" s="777"/>
      <c r="AB6" s="386"/>
    </row>
    <row r="7" spans="1:28" ht="25.5">
      <c r="A7" s="790"/>
      <c r="B7" s="791"/>
      <c r="C7" s="794"/>
      <c r="D7" s="385"/>
      <c r="E7" s="362" t="s">
        <v>561</v>
      </c>
      <c r="F7" s="362" t="s">
        <v>887</v>
      </c>
      <c r="G7" s="362" t="s">
        <v>888</v>
      </c>
      <c r="H7" s="384"/>
      <c r="I7" s="362" t="s">
        <v>561</v>
      </c>
      <c r="J7" s="362" t="s">
        <v>887</v>
      </c>
      <c r="K7" s="362" t="s">
        <v>888</v>
      </c>
      <c r="L7" s="383"/>
      <c r="M7" s="362" t="s">
        <v>561</v>
      </c>
      <c r="N7" s="362" t="s">
        <v>887</v>
      </c>
      <c r="O7" s="362" t="s">
        <v>886</v>
      </c>
      <c r="P7" s="362" t="s">
        <v>885</v>
      </c>
      <c r="Q7" s="362" t="s">
        <v>884</v>
      </c>
      <c r="R7" s="362" t="s">
        <v>883</v>
      </c>
      <c r="S7" s="362" t="s">
        <v>882</v>
      </c>
      <c r="T7" s="382"/>
      <c r="U7" s="362" t="s">
        <v>561</v>
      </c>
      <c r="V7" s="362" t="s">
        <v>887</v>
      </c>
      <c r="W7" s="362" t="s">
        <v>886</v>
      </c>
      <c r="X7" s="362" t="s">
        <v>885</v>
      </c>
      <c r="Y7" s="362" t="s">
        <v>884</v>
      </c>
      <c r="Z7" s="362" t="s">
        <v>883</v>
      </c>
      <c r="AA7" s="362" t="s">
        <v>882</v>
      </c>
      <c r="AB7" s="381"/>
    </row>
    <row r="8" spans="1:28">
      <c r="A8" s="380">
        <v>1</v>
      </c>
      <c r="B8" s="358" t="s">
        <v>562</v>
      </c>
      <c r="C8" s="489">
        <v>880968625.05778563</v>
      </c>
      <c r="D8" s="489">
        <v>699992457.34794354</v>
      </c>
      <c r="E8" s="489">
        <v>10064963.882387999</v>
      </c>
      <c r="F8" s="489">
        <v>0</v>
      </c>
      <c r="G8" s="489">
        <v>0</v>
      </c>
      <c r="H8" s="489">
        <v>27814934.527898535</v>
      </c>
      <c r="I8" s="489">
        <v>642942.74639062141</v>
      </c>
      <c r="J8" s="489">
        <v>893401.69409461133</v>
      </c>
      <c r="K8" s="489">
        <v>0</v>
      </c>
      <c r="L8" s="489">
        <v>151725519.77066821</v>
      </c>
      <c r="M8" s="489">
        <v>593216.64783730533</v>
      </c>
      <c r="N8" s="489">
        <v>5699010.587354701</v>
      </c>
      <c r="O8" s="489">
        <v>2226726.8431048701</v>
      </c>
      <c r="P8" s="489">
        <v>3298337.3875199994</v>
      </c>
      <c r="Q8" s="489">
        <v>23158162.374644563</v>
      </c>
      <c r="R8" s="489">
        <v>15190460.147812109</v>
      </c>
      <c r="S8" s="489">
        <v>29747836.442955993</v>
      </c>
      <c r="T8" s="489">
        <v>1435713.4112740001</v>
      </c>
      <c r="U8" s="489">
        <v>642562.80108999996</v>
      </c>
      <c r="V8" s="489">
        <v>0</v>
      </c>
      <c r="W8" s="489">
        <v>0</v>
      </c>
      <c r="X8" s="489">
        <v>0</v>
      </c>
      <c r="Y8" s="489">
        <v>0</v>
      </c>
      <c r="Z8" s="489">
        <v>0</v>
      </c>
      <c r="AA8" s="489">
        <v>0</v>
      </c>
    </row>
    <row r="9" spans="1:28">
      <c r="A9" s="355">
        <v>1.1000000000000001</v>
      </c>
      <c r="B9" s="372" t="s">
        <v>563</v>
      </c>
      <c r="C9" s="490">
        <v>0</v>
      </c>
      <c r="D9" s="487">
        <v>0</v>
      </c>
      <c r="E9" s="487">
        <v>0</v>
      </c>
      <c r="F9" s="487">
        <v>0</v>
      </c>
      <c r="G9" s="487">
        <v>0</v>
      </c>
      <c r="H9" s="487">
        <v>0</v>
      </c>
      <c r="I9" s="487">
        <v>0</v>
      </c>
      <c r="J9" s="487">
        <v>0</v>
      </c>
      <c r="K9" s="487">
        <v>0</v>
      </c>
      <c r="L9" s="487">
        <v>0</v>
      </c>
      <c r="M9" s="487">
        <v>0</v>
      </c>
      <c r="N9" s="487">
        <v>0</v>
      </c>
      <c r="O9" s="487">
        <v>0</v>
      </c>
      <c r="P9" s="487">
        <v>0</v>
      </c>
      <c r="Q9" s="487">
        <v>0</v>
      </c>
      <c r="R9" s="487">
        <v>0</v>
      </c>
      <c r="S9" s="487">
        <v>0</v>
      </c>
      <c r="T9" s="487">
        <v>0</v>
      </c>
      <c r="U9" s="487">
        <v>0</v>
      </c>
      <c r="V9" s="487">
        <v>0</v>
      </c>
      <c r="W9" s="487">
        <v>0</v>
      </c>
      <c r="X9" s="487">
        <v>0</v>
      </c>
      <c r="Y9" s="487">
        <v>0</v>
      </c>
      <c r="Z9" s="487">
        <v>0</v>
      </c>
      <c r="AA9" s="487">
        <v>0</v>
      </c>
    </row>
    <row r="10" spans="1:28">
      <c r="A10" s="355">
        <v>1.2</v>
      </c>
      <c r="B10" s="372" t="s">
        <v>564</v>
      </c>
      <c r="C10" s="490">
        <v>0</v>
      </c>
      <c r="D10" s="487">
        <v>0</v>
      </c>
      <c r="E10" s="487">
        <v>0</v>
      </c>
      <c r="F10" s="487">
        <v>0</v>
      </c>
      <c r="G10" s="487">
        <v>0</v>
      </c>
      <c r="H10" s="487">
        <v>0</v>
      </c>
      <c r="I10" s="487">
        <v>0</v>
      </c>
      <c r="J10" s="487">
        <v>0</v>
      </c>
      <c r="K10" s="487">
        <v>0</v>
      </c>
      <c r="L10" s="487">
        <v>0</v>
      </c>
      <c r="M10" s="487">
        <v>0</v>
      </c>
      <c r="N10" s="487">
        <v>0</v>
      </c>
      <c r="O10" s="487">
        <v>0</v>
      </c>
      <c r="P10" s="487">
        <v>0</v>
      </c>
      <c r="Q10" s="487">
        <v>0</v>
      </c>
      <c r="R10" s="487">
        <v>0</v>
      </c>
      <c r="S10" s="487">
        <v>0</v>
      </c>
      <c r="T10" s="487">
        <v>0</v>
      </c>
      <c r="U10" s="487">
        <v>0</v>
      </c>
      <c r="V10" s="487">
        <v>0</v>
      </c>
      <c r="W10" s="487">
        <v>0</v>
      </c>
      <c r="X10" s="487">
        <v>0</v>
      </c>
      <c r="Y10" s="487">
        <v>0</v>
      </c>
      <c r="Z10" s="487">
        <v>0</v>
      </c>
      <c r="AA10" s="487">
        <v>0</v>
      </c>
    </row>
    <row r="11" spans="1:28">
      <c r="A11" s="355">
        <v>1.3</v>
      </c>
      <c r="B11" s="372" t="s">
        <v>565</v>
      </c>
      <c r="C11" s="490">
        <v>0</v>
      </c>
      <c r="D11" s="487">
        <v>0</v>
      </c>
      <c r="E11" s="487">
        <v>0</v>
      </c>
      <c r="F11" s="487">
        <v>0</v>
      </c>
      <c r="G11" s="487">
        <v>0</v>
      </c>
      <c r="H11" s="487">
        <v>0</v>
      </c>
      <c r="I11" s="487">
        <v>0</v>
      </c>
      <c r="J11" s="487">
        <v>0</v>
      </c>
      <c r="K11" s="487">
        <v>0</v>
      </c>
      <c r="L11" s="487">
        <v>0</v>
      </c>
      <c r="M11" s="487">
        <v>0</v>
      </c>
      <c r="N11" s="487">
        <v>0</v>
      </c>
      <c r="O11" s="487">
        <v>0</v>
      </c>
      <c r="P11" s="487">
        <v>0</v>
      </c>
      <c r="Q11" s="487">
        <v>0</v>
      </c>
      <c r="R11" s="487">
        <v>0</v>
      </c>
      <c r="S11" s="487">
        <v>0</v>
      </c>
      <c r="T11" s="487">
        <v>0</v>
      </c>
      <c r="U11" s="487">
        <v>0</v>
      </c>
      <c r="V11" s="487">
        <v>0</v>
      </c>
      <c r="W11" s="487">
        <v>0</v>
      </c>
      <c r="X11" s="487">
        <v>0</v>
      </c>
      <c r="Y11" s="487">
        <v>0</v>
      </c>
      <c r="Z11" s="487">
        <v>0</v>
      </c>
      <c r="AA11" s="487">
        <v>0</v>
      </c>
    </row>
    <row r="12" spans="1:28">
      <c r="A12" s="355">
        <v>1.4</v>
      </c>
      <c r="B12" s="372" t="s">
        <v>566</v>
      </c>
      <c r="C12" s="490">
        <v>2844148.0759999999</v>
      </c>
      <c r="D12" s="487">
        <v>2844148.0759999999</v>
      </c>
      <c r="E12" s="487">
        <v>0</v>
      </c>
      <c r="F12" s="487">
        <v>0</v>
      </c>
      <c r="G12" s="487">
        <v>0</v>
      </c>
      <c r="H12" s="487">
        <v>0</v>
      </c>
      <c r="I12" s="487">
        <v>0</v>
      </c>
      <c r="J12" s="487">
        <v>0</v>
      </c>
      <c r="K12" s="487">
        <v>0</v>
      </c>
      <c r="L12" s="487">
        <v>0</v>
      </c>
      <c r="M12" s="487">
        <v>0</v>
      </c>
      <c r="N12" s="487">
        <v>0</v>
      </c>
      <c r="O12" s="487">
        <v>0</v>
      </c>
      <c r="P12" s="487">
        <v>0</v>
      </c>
      <c r="Q12" s="487">
        <v>0</v>
      </c>
      <c r="R12" s="487">
        <v>0</v>
      </c>
      <c r="S12" s="487">
        <v>0</v>
      </c>
      <c r="T12" s="487">
        <v>0</v>
      </c>
      <c r="U12" s="487">
        <v>0</v>
      </c>
      <c r="V12" s="487">
        <v>0</v>
      </c>
      <c r="W12" s="487">
        <v>0</v>
      </c>
      <c r="X12" s="487">
        <v>0</v>
      </c>
      <c r="Y12" s="487">
        <v>0</v>
      </c>
      <c r="Z12" s="487">
        <v>0</v>
      </c>
      <c r="AA12" s="487">
        <v>0</v>
      </c>
    </row>
    <row r="13" spans="1:28">
      <c r="A13" s="355">
        <v>1.5</v>
      </c>
      <c r="B13" s="372" t="s">
        <v>567</v>
      </c>
      <c r="C13" s="490">
        <v>793541862.91201603</v>
      </c>
      <c r="D13" s="487">
        <v>627823668.35025525</v>
      </c>
      <c r="E13" s="487">
        <v>10059256.742387999</v>
      </c>
      <c r="F13" s="487">
        <v>0</v>
      </c>
      <c r="G13" s="487">
        <v>0</v>
      </c>
      <c r="H13" s="487">
        <v>26034049.634889618</v>
      </c>
      <c r="I13" s="487">
        <v>509747.29144367855</v>
      </c>
      <c r="J13" s="487">
        <v>0</v>
      </c>
      <c r="K13" s="487">
        <v>0</v>
      </c>
      <c r="L13" s="487">
        <v>138248431.51559588</v>
      </c>
      <c r="M13" s="487">
        <v>593216.64783730533</v>
      </c>
      <c r="N13" s="487">
        <v>4296644.0838258453</v>
      </c>
      <c r="O13" s="487">
        <v>1093243.7911</v>
      </c>
      <c r="P13" s="487">
        <v>2883512.6603179998</v>
      </c>
      <c r="Q13" s="487">
        <v>20829318.707218003</v>
      </c>
      <c r="R13" s="487">
        <v>13715899.980366834</v>
      </c>
      <c r="S13" s="487">
        <v>24621058.245427996</v>
      </c>
      <c r="T13" s="487">
        <v>1435713.4112740001</v>
      </c>
      <c r="U13" s="487">
        <v>642562.80108999996</v>
      </c>
      <c r="V13" s="487">
        <v>0</v>
      </c>
      <c r="W13" s="487">
        <v>0</v>
      </c>
      <c r="X13" s="487">
        <v>0</v>
      </c>
      <c r="Y13" s="487">
        <v>0</v>
      </c>
      <c r="Z13" s="487">
        <v>0</v>
      </c>
      <c r="AA13" s="487">
        <v>0</v>
      </c>
    </row>
    <row r="14" spans="1:28">
      <c r="A14" s="355">
        <v>1.6</v>
      </c>
      <c r="B14" s="372" t="s">
        <v>568</v>
      </c>
      <c r="C14" s="490">
        <v>84582614.069769636</v>
      </c>
      <c r="D14" s="487">
        <v>69324640.921688333</v>
      </c>
      <c r="E14" s="487">
        <v>5707.14</v>
      </c>
      <c r="F14" s="487">
        <v>0</v>
      </c>
      <c r="G14" s="487">
        <v>0</v>
      </c>
      <c r="H14" s="487">
        <v>1780884.8930089169</v>
      </c>
      <c r="I14" s="487">
        <v>133195.45494694289</v>
      </c>
      <c r="J14" s="487">
        <v>893401.69409461133</v>
      </c>
      <c r="K14" s="487">
        <v>0</v>
      </c>
      <c r="L14" s="487">
        <v>13477088.255072327</v>
      </c>
      <c r="M14" s="487">
        <v>0</v>
      </c>
      <c r="N14" s="487">
        <v>1402366.5035288557</v>
      </c>
      <c r="O14" s="487">
        <v>1133483.0520048698</v>
      </c>
      <c r="P14" s="487">
        <v>414824.72720199986</v>
      </c>
      <c r="Q14" s="487">
        <v>2328843.6674265582</v>
      </c>
      <c r="R14" s="487">
        <v>1474560.1674452759</v>
      </c>
      <c r="S14" s="487">
        <v>5126778.1975279981</v>
      </c>
      <c r="T14" s="487">
        <v>0</v>
      </c>
      <c r="U14" s="487">
        <v>0</v>
      </c>
      <c r="V14" s="487">
        <v>0</v>
      </c>
      <c r="W14" s="487">
        <v>0</v>
      </c>
      <c r="X14" s="487">
        <v>0</v>
      </c>
      <c r="Y14" s="487">
        <v>0</v>
      </c>
      <c r="Z14" s="487">
        <v>0</v>
      </c>
      <c r="AA14" s="487">
        <v>0</v>
      </c>
    </row>
    <row r="15" spans="1:28">
      <c r="A15" s="380">
        <v>2</v>
      </c>
      <c r="B15" s="358" t="s">
        <v>569</v>
      </c>
      <c r="C15" s="489">
        <v>63194140.744257703</v>
      </c>
      <c r="D15" s="489">
        <v>63194140.744257703</v>
      </c>
      <c r="E15" s="489">
        <v>0</v>
      </c>
      <c r="F15" s="489">
        <v>0</v>
      </c>
      <c r="G15" s="489">
        <v>0</v>
      </c>
      <c r="H15" s="489">
        <v>0</v>
      </c>
      <c r="I15" s="489">
        <v>0</v>
      </c>
      <c r="J15" s="489">
        <v>0</v>
      </c>
      <c r="K15" s="489">
        <v>0</v>
      </c>
      <c r="L15" s="489">
        <v>0</v>
      </c>
      <c r="M15" s="489">
        <v>0</v>
      </c>
      <c r="N15" s="489">
        <v>0</v>
      </c>
      <c r="O15" s="489">
        <v>0</v>
      </c>
      <c r="P15" s="489">
        <v>0</v>
      </c>
      <c r="Q15" s="489">
        <v>0</v>
      </c>
      <c r="R15" s="489">
        <v>0</v>
      </c>
      <c r="S15" s="489">
        <v>0</v>
      </c>
      <c r="T15" s="489">
        <v>0</v>
      </c>
      <c r="U15" s="489">
        <v>0</v>
      </c>
      <c r="V15" s="489">
        <v>0</v>
      </c>
      <c r="W15" s="489">
        <v>0</v>
      </c>
      <c r="X15" s="489">
        <v>0</v>
      </c>
      <c r="Y15" s="489">
        <v>0</v>
      </c>
      <c r="Z15" s="489">
        <v>0</v>
      </c>
      <c r="AA15" s="489">
        <v>0</v>
      </c>
    </row>
    <row r="16" spans="1:28">
      <c r="A16" s="355">
        <v>2.1</v>
      </c>
      <c r="B16" s="372" t="s">
        <v>563</v>
      </c>
      <c r="C16" s="490">
        <v>0</v>
      </c>
      <c r="D16" s="487">
        <v>0</v>
      </c>
      <c r="E16" s="487">
        <v>0</v>
      </c>
      <c r="F16" s="487">
        <v>0</v>
      </c>
      <c r="G16" s="487">
        <v>0</v>
      </c>
      <c r="H16" s="487">
        <v>0</v>
      </c>
      <c r="I16" s="487">
        <v>0</v>
      </c>
      <c r="J16" s="487">
        <v>0</v>
      </c>
      <c r="K16" s="487">
        <v>0</v>
      </c>
      <c r="L16" s="487">
        <v>0</v>
      </c>
      <c r="M16" s="487">
        <v>0</v>
      </c>
      <c r="N16" s="487">
        <v>0</v>
      </c>
      <c r="O16" s="487">
        <v>0</v>
      </c>
      <c r="P16" s="487">
        <v>0</v>
      </c>
      <c r="Q16" s="487">
        <v>0</v>
      </c>
      <c r="R16" s="487">
        <v>0</v>
      </c>
      <c r="S16" s="487">
        <v>0</v>
      </c>
      <c r="T16" s="487">
        <v>0</v>
      </c>
      <c r="U16" s="487">
        <v>0</v>
      </c>
      <c r="V16" s="487">
        <v>0</v>
      </c>
      <c r="W16" s="487">
        <v>0</v>
      </c>
      <c r="X16" s="487">
        <v>0</v>
      </c>
      <c r="Y16" s="487">
        <v>0</v>
      </c>
      <c r="Z16" s="487">
        <v>0</v>
      </c>
      <c r="AA16" s="487">
        <v>0</v>
      </c>
    </row>
    <row r="17" spans="1:27">
      <c r="A17" s="355">
        <v>2.2000000000000002</v>
      </c>
      <c r="B17" s="372" t="s">
        <v>564</v>
      </c>
      <c r="C17" s="490">
        <v>29047759.894257709</v>
      </c>
      <c r="D17" s="487">
        <v>29047759.894257709</v>
      </c>
      <c r="E17" s="487">
        <v>0</v>
      </c>
      <c r="F17" s="487">
        <v>0</v>
      </c>
      <c r="G17" s="487">
        <v>0</v>
      </c>
      <c r="H17" s="487">
        <v>0</v>
      </c>
      <c r="I17" s="487">
        <v>0</v>
      </c>
      <c r="J17" s="487">
        <v>0</v>
      </c>
      <c r="K17" s="487">
        <v>0</v>
      </c>
      <c r="L17" s="487">
        <v>0</v>
      </c>
      <c r="M17" s="487">
        <v>0</v>
      </c>
      <c r="N17" s="487">
        <v>0</v>
      </c>
      <c r="O17" s="487">
        <v>0</v>
      </c>
      <c r="P17" s="487">
        <v>0</v>
      </c>
      <c r="Q17" s="487">
        <v>0</v>
      </c>
      <c r="R17" s="487">
        <v>0</v>
      </c>
      <c r="S17" s="487">
        <v>0</v>
      </c>
      <c r="T17" s="487">
        <v>0</v>
      </c>
      <c r="U17" s="487">
        <v>0</v>
      </c>
      <c r="V17" s="487">
        <v>0</v>
      </c>
      <c r="W17" s="487">
        <v>0</v>
      </c>
      <c r="X17" s="487">
        <v>0</v>
      </c>
      <c r="Y17" s="487">
        <v>0</v>
      </c>
      <c r="Z17" s="487">
        <v>0</v>
      </c>
      <c r="AA17" s="487">
        <v>0</v>
      </c>
    </row>
    <row r="18" spans="1:27">
      <c r="A18" s="355">
        <v>2.2999999999999998</v>
      </c>
      <c r="B18" s="372" t="s">
        <v>565</v>
      </c>
      <c r="C18" s="490">
        <v>0</v>
      </c>
      <c r="D18" s="487">
        <v>0</v>
      </c>
      <c r="E18" s="487">
        <v>0</v>
      </c>
      <c r="F18" s="487">
        <v>0</v>
      </c>
      <c r="G18" s="487">
        <v>0</v>
      </c>
      <c r="H18" s="487">
        <v>0</v>
      </c>
      <c r="I18" s="487">
        <v>0</v>
      </c>
      <c r="J18" s="487">
        <v>0</v>
      </c>
      <c r="K18" s="487">
        <v>0</v>
      </c>
      <c r="L18" s="487">
        <v>0</v>
      </c>
      <c r="M18" s="487">
        <v>0</v>
      </c>
      <c r="N18" s="487">
        <v>0</v>
      </c>
      <c r="O18" s="487">
        <v>0</v>
      </c>
      <c r="P18" s="487">
        <v>0</v>
      </c>
      <c r="Q18" s="487">
        <v>0</v>
      </c>
      <c r="R18" s="487">
        <v>0</v>
      </c>
      <c r="S18" s="487">
        <v>0</v>
      </c>
      <c r="T18" s="487">
        <v>0</v>
      </c>
      <c r="U18" s="487">
        <v>0</v>
      </c>
      <c r="V18" s="487">
        <v>0</v>
      </c>
      <c r="W18" s="487">
        <v>0</v>
      </c>
      <c r="X18" s="487">
        <v>0</v>
      </c>
      <c r="Y18" s="487">
        <v>0</v>
      </c>
      <c r="Z18" s="487">
        <v>0</v>
      </c>
      <c r="AA18" s="487">
        <v>0</v>
      </c>
    </row>
    <row r="19" spans="1:27">
      <c r="A19" s="355">
        <v>2.4</v>
      </c>
      <c r="B19" s="372" t="s">
        <v>566</v>
      </c>
      <c r="C19" s="490">
        <v>21073828.300000001</v>
      </c>
      <c r="D19" s="487">
        <v>21073828.300000001</v>
      </c>
      <c r="E19" s="487">
        <v>0</v>
      </c>
      <c r="F19" s="487">
        <v>0</v>
      </c>
      <c r="G19" s="487">
        <v>0</v>
      </c>
      <c r="H19" s="487">
        <v>0</v>
      </c>
      <c r="I19" s="487">
        <v>0</v>
      </c>
      <c r="J19" s="487">
        <v>0</v>
      </c>
      <c r="K19" s="487">
        <v>0</v>
      </c>
      <c r="L19" s="487">
        <v>0</v>
      </c>
      <c r="M19" s="487">
        <v>0</v>
      </c>
      <c r="N19" s="487">
        <v>0</v>
      </c>
      <c r="O19" s="487">
        <v>0</v>
      </c>
      <c r="P19" s="487">
        <v>0</v>
      </c>
      <c r="Q19" s="487">
        <v>0</v>
      </c>
      <c r="R19" s="487">
        <v>0</v>
      </c>
      <c r="S19" s="487">
        <v>0</v>
      </c>
      <c r="T19" s="487">
        <v>0</v>
      </c>
      <c r="U19" s="487">
        <v>0</v>
      </c>
      <c r="V19" s="487">
        <v>0</v>
      </c>
      <c r="W19" s="487">
        <v>0</v>
      </c>
      <c r="X19" s="487">
        <v>0</v>
      </c>
      <c r="Y19" s="487">
        <v>0</v>
      </c>
      <c r="Z19" s="487">
        <v>0</v>
      </c>
      <c r="AA19" s="487">
        <v>0</v>
      </c>
    </row>
    <row r="20" spans="1:27">
      <c r="A20" s="355">
        <v>2.5</v>
      </c>
      <c r="B20" s="372" t="s">
        <v>567</v>
      </c>
      <c r="C20" s="490">
        <v>13072552.550000001</v>
      </c>
      <c r="D20" s="487">
        <v>13072552.550000001</v>
      </c>
      <c r="E20" s="487">
        <v>0</v>
      </c>
      <c r="F20" s="487">
        <v>0</v>
      </c>
      <c r="G20" s="487">
        <v>0</v>
      </c>
      <c r="H20" s="487">
        <v>0</v>
      </c>
      <c r="I20" s="487">
        <v>0</v>
      </c>
      <c r="J20" s="487">
        <v>0</v>
      </c>
      <c r="K20" s="487">
        <v>0</v>
      </c>
      <c r="L20" s="487">
        <v>0</v>
      </c>
      <c r="M20" s="487">
        <v>0</v>
      </c>
      <c r="N20" s="487">
        <v>0</v>
      </c>
      <c r="O20" s="487">
        <v>0</v>
      </c>
      <c r="P20" s="487">
        <v>0</v>
      </c>
      <c r="Q20" s="487">
        <v>0</v>
      </c>
      <c r="R20" s="487">
        <v>0</v>
      </c>
      <c r="S20" s="487">
        <v>0</v>
      </c>
      <c r="T20" s="487">
        <v>0</v>
      </c>
      <c r="U20" s="487">
        <v>0</v>
      </c>
      <c r="V20" s="487">
        <v>0</v>
      </c>
      <c r="W20" s="487">
        <v>0</v>
      </c>
      <c r="X20" s="487">
        <v>0</v>
      </c>
      <c r="Y20" s="487">
        <v>0</v>
      </c>
      <c r="Z20" s="487">
        <v>0</v>
      </c>
      <c r="AA20" s="487">
        <v>0</v>
      </c>
    </row>
    <row r="21" spans="1:27">
      <c r="A21" s="355">
        <v>2.6</v>
      </c>
      <c r="B21" s="372" t="s">
        <v>568</v>
      </c>
      <c r="C21" s="490">
        <v>0</v>
      </c>
      <c r="D21" s="487">
        <v>0</v>
      </c>
      <c r="E21" s="487">
        <v>0</v>
      </c>
      <c r="F21" s="487">
        <v>0</v>
      </c>
      <c r="G21" s="487">
        <v>0</v>
      </c>
      <c r="H21" s="487">
        <v>0</v>
      </c>
      <c r="I21" s="487">
        <v>0</v>
      </c>
      <c r="J21" s="487">
        <v>0</v>
      </c>
      <c r="K21" s="487">
        <v>0</v>
      </c>
      <c r="L21" s="487">
        <v>0</v>
      </c>
      <c r="M21" s="487">
        <v>0</v>
      </c>
      <c r="N21" s="487">
        <v>0</v>
      </c>
      <c r="O21" s="487">
        <v>0</v>
      </c>
      <c r="P21" s="487">
        <v>0</v>
      </c>
      <c r="Q21" s="487">
        <v>0</v>
      </c>
      <c r="R21" s="487">
        <v>0</v>
      </c>
      <c r="S21" s="487">
        <v>0</v>
      </c>
      <c r="T21" s="487">
        <v>0</v>
      </c>
      <c r="U21" s="487">
        <v>0</v>
      </c>
      <c r="V21" s="487">
        <v>0</v>
      </c>
      <c r="W21" s="487">
        <v>0</v>
      </c>
      <c r="X21" s="487">
        <v>0</v>
      </c>
      <c r="Y21" s="487">
        <v>0</v>
      </c>
      <c r="Z21" s="487">
        <v>0</v>
      </c>
      <c r="AA21" s="487">
        <v>0</v>
      </c>
    </row>
    <row r="22" spans="1:27">
      <c r="A22" s="380">
        <v>3</v>
      </c>
      <c r="B22" s="358" t="s">
        <v>570</v>
      </c>
      <c r="C22" s="489">
        <v>164278588.49529999</v>
      </c>
      <c r="D22" s="489">
        <v>160885650.60530001</v>
      </c>
      <c r="E22" s="489">
        <v>0</v>
      </c>
      <c r="F22" s="489">
        <v>0</v>
      </c>
      <c r="G22" s="489">
        <v>0</v>
      </c>
      <c r="H22" s="489">
        <v>5100.6799999999766</v>
      </c>
      <c r="I22" s="489">
        <v>0</v>
      </c>
      <c r="J22" s="489">
        <v>0</v>
      </c>
      <c r="K22" s="489">
        <v>0</v>
      </c>
      <c r="L22" s="489">
        <v>3387837.21</v>
      </c>
      <c r="M22" s="489">
        <v>0</v>
      </c>
      <c r="N22" s="489">
        <v>0</v>
      </c>
      <c r="O22" s="489">
        <v>0</v>
      </c>
      <c r="P22" s="489">
        <v>0</v>
      </c>
      <c r="Q22" s="489">
        <v>0</v>
      </c>
      <c r="R22" s="489">
        <v>0</v>
      </c>
      <c r="S22" s="489">
        <v>0</v>
      </c>
      <c r="T22" s="489">
        <v>0</v>
      </c>
      <c r="U22" s="489">
        <v>0</v>
      </c>
      <c r="V22" s="489">
        <v>0</v>
      </c>
      <c r="W22" s="489">
        <v>0</v>
      </c>
      <c r="X22" s="489">
        <v>0</v>
      </c>
      <c r="Y22" s="489">
        <v>0</v>
      </c>
      <c r="Z22" s="489">
        <v>0</v>
      </c>
      <c r="AA22" s="489">
        <v>0</v>
      </c>
    </row>
    <row r="23" spans="1:27">
      <c r="A23" s="355">
        <v>3.1</v>
      </c>
      <c r="B23" s="372" t="s">
        <v>563</v>
      </c>
      <c r="C23" s="490">
        <v>0</v>
      </c>
      <c r="D23" s="487">
        <v>0</v>
      </c>
      <c r="E23" s="620">
        <v>0</v>
      </c>
      <c r="F23" s="620">
        <v>0</v>
      </c>
      <c r="G23" s="620">
        <v>0</v>
      </c>
      <c r="H23" s="487">
        <v>0</v>
      </c>
      <c r="I23" s="620">
        <v>0</v>
      </c>
      <c r="J23" s="620">
        <v>0</v>
      </c>
      <c r="K23" s="620">
        <v>0</v>
      </c>
      <c r="L23" s="487">
        <v>0</v>
      </c>
      <c r="M23" s="620">
        <v>0</v>
      </c>
      <c r="N23" s="620">
        <v>0</v>
      </c>
      <c r="O23" s="620">
        <v>0</v>
      </c>
      <c r="P23" s="620">
        <v>0</v>
      </c>
      <c r="Q23" s="620">
        <v>0</v>
      </c>
      <c r="R23" s="620">
        <v>0</v>
      </c>
      <c r="S23" s="620">
        <v>0</v>
      </c>
      <c r="T23" s="487">
        <v>0</v>
      </c>
      <c r="U23" s="491">
        <v>0</v>
      </c>
      <c r="V23" s="491">
        <v>0</v>
      </c>
      <c r="W23" s="491">
        <v>0</v>
      </c>
      <c r="X23" s="491">
        <v>0</v>
      </c>
      <c r="Y23" s="491">
        <v>0</v>
      </c>
      <c r="Z23" s="491">
        <v>0</v>
      </c>
      <c r="AA23" s="491">
        <v>0</v>
      </c>
    </row>
    <row r="24" spans="1:27">
      <c r="A24" s="355">
        <v>3.2</v>
      </c>
      <c r="B24" s="372" t="s">
        <v>564</v>
      </c>
      <c r="C24" s="490">
        <v>0</v>
      </c>
      <c r="D24" s="487">
        <v>0</v>
      </c>
      <c r="E24" s="620">
        <v>0</v>
      </c>
      <c r="F24" s="620">
        <v>0</v>
      </c>
      <c r="G24" s="620">
        <v>0</v>
      </c>
      <c r="H24" s="487">
        <v>0</v>
      </c>
      <c r="I24" s="620">
        <v>0</v>
      </c>
      <c r="J24" s="620">
        <v>0</v>
      </c>
      <c r="K24" s="620">
        <v>0</v>
      </c>
      <c r="L24" s="487">
        <v>0</v>
      </c>
      <c r="M24" s="620">
        <v>0</v>
      </c>
      <c r="N24" s="620">
        <v>0</v>
      </c>
      <c r="O24" s="620">
        <v>0</v>
      </c>
      <c r="P24" s="620">
        <v>0</v>
      </c>
      <c r="Q24" s="620">
        <v>0</v>
      </c>
      <c r="R24" s="620">
        <v>0</v>
      </c>
      <c r="S24" s="620">
        <v>0</v>
      </c>
      <c r="T24" s="487">
        <v>0</v>
      </c>
      <c r="U24" s="491">
        <v>0</v>
      </c>
      <c r="V24" s="491">
        <v>0</v>
      </c>
      <c r="W24" s="491">
        <v>0</v>
      </c>
      <c r="X24" s="491">
        <v>0</v>
      </c>
      <c r="Y24" s="491">
        <v>0</v>
      </c>
      <c r="Z24" s="491">
        <v>0</v>
      </c>
      <c r="AA24" s="491">
        <v>0</v>
      </c>
    </row>
    <row r="25" spans="1:27">
      <c r="A25" s="355">
        <v>3.3</v>
      </c>
      <c r="B25" s="372" t="s">
        <v>565</v>
      </c>
      <c r="C25" s="490">
        <v>0</v>
      </c>
      <c r="D25" s="487">
        <v>0</v>
      </c>
      <c r="E25" s="620">
        <v>0</v>
      </c>
      <c r="F25" s="620">
        <v>0</v>
      </c>
      <c r="G25" s="620">
        <v>0</v>
      </c>
      <c r="H25" s="487">
        <v>0</v>
      </c>
      <c r="I25" s="620">
        <v>0</v>
      </c>
      <c r="J25" s="620">
        <v>0</v>
      </c>
      <c r="K25" s="620">
        <v>0</v>
      </c>
      <c r="L25" s="487">
        <v>0</v>
      </c>
      <c r="M25" s="620">
        <v>0</v>
      </c>
      <c r="N25" s="620">
        <v>0</v>
      </c>
      <c r="O25" s="620">
        <v>0</v>
      </c>
      <c r="P25" s="620">
        <v>0</v>
      </c>
      <c r="Q25" s="620">
        <v>0</v>
      </c>
      <c r="R25" s="620">
        <v>0</v>
      </c>
      <c r="S25" s="620">
        <v>0</v>
      </c>
      <c r="T25" s="487">
        <v>0</v>
      </c>
      <c r="U25" s="491">
        <v>0</v>
      </c>
      <c r="V25" s="491">
        <v>0</v>
      </c>
      <c r="W25" s="491">
        <v>0</v>
      </c>
      <c r="X25" s="491">
        <v>0</v>
      </c>
      <c r="Y25" s="491">
        <v>0</v>
      </c>
      <c r="Z25" s="491">
        <v>0</v>
      </c>
      <c r="AA25" s="491">
        <v>0</v>
      </c>
    </row>
    <row r="26" spans="1:27">
      <c r="A26" s="355">
        <v>3.4</v>
      </c>
      <c r="B26" s="372" t="s">
        <v>566</v>
      </c>
      <c r="C26" s="490">
        <v>10291032.389999999</v>
      </c>
      <c r="D26" s="487">
        <v>10291032.389999999</v>
      </c>
      <c r="E26" s="620">
        <v>0</v>
      </c>
      <c r="F26" s="620">
        <v>0</v>
      </c>
      <c r="G26" s="620">
        <v>0</v>
      </c>
      <c r="H26" s="487">
        <v>0</v>
      </c>
      <c r="I26" s="620">
        <v>0</v>
      </c>
      <c r="J26" s="620">
        <v>0</v>
      </c>
      <c r="K26" s="620">
        <v>0</v>
      </c>
      <c r="L26" s="487">
        <v>0</v>
      </c>
      <c r="M26" s="620">
        <v>0</v>
      </c>
      <c r="N26" s="620">
        <v>0</v>
      </c>
      <c r="O26" s="620">
        <v>0</v>
      </c>
      <c r="P26" s="620">
        <v>0</v>
      </c>
      <c r="Q26" s="620">
        <v>0</v>
      </c>
      <c r="R26" s="620">
        <v>0</v>
      </c>
      <c r="S26" s="620">
        <v>0</v>
      </c>
      <c r="T26" s="487">
        <v>0</v>
      </c>
      <c r="U26" s="491">
        <v>0</v>
      </c>
      <c r="V26" s="491">
        <v>0</v>
      </c>
      <c r="W26" s="491">
        <v>0</v>
      </c>
      <c r="X26" s="491">
        <v>0</v>
      </c>
      <c r="Y26" s="491">
        <v>0</v>
      </c>
      <c r="Z26" s="491">
        <v>0</v>
      </c>
      <c r="AA26" s="491">
        <v>0</v>
      </c>
    </row>
    <row r="27" spans="1:27">
      <c r="A27" s="355">
        <v>3.5</v>
      </c>
      <c r="B27" s="372" t="s">
        <v>567</v>
      </c>
      <c r="C27" s="490">
        <v>143631382.43000001</v>
      </c>
      <c r="D27" s="487">
        <v>140243930.73000002</v>
      </c>
      <c r="E27" s="620">
        <v>0</v>
      </c>
      <c r="F27" s="620">
        <v>0</v>
      </c>
      <c r="G27" s="620">
        <v>0</v>
      </c>
      <c r="H27" s="487">
        <v>816.63999999999942</v>
      </c>
      <c r="I27" s="620">
        <v>0</v>
      </c>
      <c r="J27" s="620">
        <v>0</v>
      </c>
      <c r="K27" s="620">
        <v>0</v>
      </c>
      <c r="L27" s="487">
        <v>3386635.06</v>
      </c>
      <c r="M27" s="620">
        <v>0</v>
      </c>
      <c r="N27" s="620">
        <v>0</v>
      </c>
      <c r="O27" s="620">
        <v>0</v>
      </c>
      <c r="P27" s="620">
        <v>0</v>
      </c>
      <c r="Q27" s="620">
        <v>0</v>
      </c>
      <c r="R27" s="620">
        <v>0</v>
      </c>
      <c r="S27" s="620">
        <v>0</v>
      </c>
      <c r="T27" s="487">
        <v>0</v>
      </c>
      <c r="U27" s="491">
        <v>0</v>
      </c>
      <c r="V27" s="491">
        <v>0</v>
      </c>
      <c r="W27" s="491">
        <v>0</v>
      </c>
      <c r="X27" s="491">
        <v>0</v>
      </c>
      <c r="Y27" s="491">
        <v>0</v>
      </c>
      <c r="Z27" s="491">
        <v>0</v>
      </c>
      <c r="AA27" s="491">
        <v>0</v>
      </c>
    </row>
    <row r="28" spans="1:27">
      <c r="A28" s="355">
        <v>3.6</v>
      </c>
      <c r="B28" s="372" t="s">
        <v>568</v>
      </c>
      <c r="C28" s="490">
        <v>10356173.675300008</v>
      </c>
      <c r="D28" s="487">
        <v>10350687.485300008</v>
      </c>
      <c r="E28" s="620">
        <v>0</v>
      </c>
      <c r="F28" s="620">
        <v>0</v>
      </c>
      <c r="G28" s="620">
        <v>0</v>
      </c>
      <c r="H28" s="487">
        <v>4284.0399999999772</v>
      </c>
      <c r="I28" s="620">
        <v>0</v>
      </c>
      <c r="J28" s="620">
        <v>0</v>
      </c>
      <c r="K28" s="620">
        <v>0</v>
      </c>
      <c r="L28" s="487">
        <v>1202.1500000000001</v>
      </c>
      <c r="M28" s="620">
        <v>0</v>
      </c>
      <c r="N28" s="620">
        <v>0</v>
      </c>
      <c r="O28" s="620">
        <v>0</v>
      </c>
      <c r="P28" s="620">
        <v>0</v>
      </c>
      <c r="Q28" s="620">
        <v>0</v>
      </c>
      <c r="R28" s="620">
        <v>0</v>
      </c>
      <c r="S28" s="620">
        <v>0</v>
      </c>
      <c r="T28" s="487">
        <v>0</v>
      </c>
      <c r="U28" s="491">
        <v>0</v>
      </c>
      <c r="V28" s="491">
        <v>0</v>
      </c>
      <c r="W28" s="491">
        <v>0</v>
      </c>
      <c r="X28" s="491">
        <v>0</v>
      </c>
      <c r="Y28" s="491">
        <v>0</v>
      </c>
      <c r="Z28" s="491">
        <v>0</v>
      </c>
      <c r="AA28" s="491">
        <v>0</v>
      </c>
    </row>
    <row r="30" spans="1:27">
      <c r="C30" s="619"/>
      <c r="D30" s="619"/>
      <c r="E30" s="619"/>
      <c r="F30" s="619"/>
      <c r="G30" s="619"/>
      <c r="H30" s="619"/>
      <c r="I30" s="619"/>
      <c r="J30" s="619"/>
      <c r="K30" s="619"/>
      <c r="L30" s="619"/>
      <c r="M30" s="619"/>
      <c r="N30" s="619"/>
      <c r="O30" s="619"/>
      <c r="P30" s="619"/>
      <c r="Q30" s="619"/>
      <c r="R30" s="619"/>
      <c r="S30" s="619"/>
      <c r="T30" s="619"/>
      <c r="U30" s="619"/>
      <c r="V30" s="619"/>
      <c r="W30" s="619"/>
      <c r="X30" s="619"/>
      <c r="Y30" s="619"/>
      <c r="Z30" s="619"/>
      <c r="AA30" s="619"/>
    </row>
    <row r="31" spans="1:27">
      <c r="C31" s="619"/>
      <c r="D31" s="619"/>
      <c r="E31" s="619"/>
      <c r="F31" s="619"/>
      <c r="G31" s="619"/>
      <c r="H31" s="619"/>
      <c r="I31" s="619"/>
      <c r="J31" s="619"/>
      <c r="K31" s="619"/>
      <c r="L31" s="619"/>
      <c r="M31" s="619"/>
      <c r="N31" s="619"/>
      <c r="O31" s="619"/>
      <c r="P31" s="619"/>
      <c r="Q31" s="619"/>
      <c r="R31" s="619"/>
      <c r="S31" s="619"/>
      <c r="T31" s="619"/>
      <c r="U31" s="619"/>
      <c r="V31" s="619"/>
      <c r="W31" s="619"/>
      <c r="X31" s="619"/>
      <c r="Y31" s="619"/>
      <c r="Z31" s="619"/>
      <c r="AA31" s="619"/>
    </row>
    <row r="32" spans="1:27">
      <c r="C32" s="619"/>
      <c r="D32" s="619"/>
      <c r="E32" s="619"/>
      <c r="F32" s="619"/>
      <c r="G32" s="619"/>
      <c r="H32" s="619"/>
      <c r="I32" s="619"/>
      <c r="J32" s="619"/>
      <c r="K32" s="619"/>
      <c r="L32" s="619"/>
      <c r="M32" s="619"/>
      <c r="N32" s="619"/>
      <c r="O32" s="619"/>
      <c r="P32" s="619"/>
      <c r="Q32" s="619"/>
      <c r="R32" s="619"/>
      <c r="S32" s="619"/>
      <c r="T32" s="619"/>
      <c r="U32" s="619"/>
      <c r="V32" s="619"/>
      <c r="W32" s="619"/>
      <c r="X32" s="619"/>
      <c r="Y32" s="619"/>
      <c r="Z32" s="619"/>
      <c r="AA32" s="619"/>
    </row>
    <row r="33" spans="3:27">
      <c r="C33" s="619"/>
      <c r="D33" s="619"/>
      <c r="E33" s="619"/>
      <c r="F33" s="619"/>
      <c r="G33" s="619"/>
      <c r="H33" s="619"/>
      <c r="I33" s="619"/>
      <c r="J33" s="619"/>
      <c r="K33" s="619"/>
      <c r="L33" s="619"/>
      <c r="M33" s="619"/>
      <c r="N33" s="619"/>
      <c r="O33" s="619"/>
      <c r="P33" s="619"/>
      <c r="Q33" s="619"/>
      <c r="R33" s="619"/>
      <c r="S33" s="619"/>
      <c r="T33" s="619"/>
      <c r="U33" s="619"/>
      <c r="V33" s="619"/>
      <c r="W33" s="619"/>
      <c r="X33" s="619"/>
      <c r="Y33" s="619"/>
      <c r="Z33" s="619"/>
      <c r="AA33" s="619"/>
    </row>
    <row r="34" spans="3:27">
      <c r="C34" s="619"/>
      <c r="D34" s="619"/>
      <c r="E34" s="619"/>
      <c r="F34" s="619"/>
      <c r="G34" s="619"/>
      <c r="H34" s="619"/>
      <c r="I34" s="619"/>
      <c r="J34" s="619"/>
      <c r="K34" s="619"/>
      <c r="L34" s="619"/>
      <c r="M34" s="619"/>
      <c r="N34" s="619"/>
      <c r="O34" s="619"/>
      <c r="P34" s="619"/>
      <c r="Q34" s="619"/>
      <c r="R34" s="619"/>
      <c r="S34" s="619"/>
      <c r="T34" s="619"/>
      <c r="U34" s="619"/>
      <c r="V34" s="619"/>
      <c r="W34" s="619"/>
      <c r="X34" s="619"/>
      <c r="Y34" s="619"/>
      <c r="Z34" s="619"/>
      <c r="AA34" s="619"/>
    </row>
    <row r="35" spans="3:27">
      <c r="C35" s="619"/>
      <c r="D35" s="619"/>
      <c r="E35" s="619"/>
      <c r="F35" s="619"/>
      <c r="G35" s="619"/>
      <c r="H35" s="619"/>
      <c r="I35" s="619"/>
      <c r="J35" s="619"/>
      <c r="K35" s="619"/>
      <c r="L35" s="619"/>
      <c r="M35" s="619"/>
      <c r="N35" s="619"/>
      <c r="O35" s="619"/>
      <c r="P35" s="619"/>
      <c r="Q35" s="619"/>
      <c r="R35" s="619"/>
      <c r="S35" s="619"/>
      <c r="T35" s="619"/>
      <c r="U35" s="619"/>
      <c r="V35" s="619"/>
      <c r="W35" s="619"/>
      <c r="X35" s="619"/>
      <c r="Y35" s="619"/>
      <c r="Z35" s="619"/>
      <c r="AA35" s="619"/>
    </row>
    <row r="36" spans="3:27">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3:27">
      <c r="C37" s="619"/>
      <c r="D37" s="619"/>
      <c r="E37" s="619"/>
      <c r="F37" s="619"/>
      <c r="G37" s="619"/>
      <c r="H37" s="619"/>
      <c r="I37" s="619"/>
      <c r="J37" s="619"/>
      <c r="K37" s="619"/>
      <c r="L37" s="619"/>
      <c r="M37" s="619"/>
      <c r="N37" s="619"/>
      <c r="O37" s="619"/>
      <c r="P37" s="619"/>
      <c r="Q37" s="619"/>
      <c r="R37" s="619"/>
      <c r="S37" s="619"/>
      <c r="T37" s="619"/>
      <c r="U37" s="619"/>
      <c r="V37" s="619"/>
      <c r="W37" s="619"/>
      <c r="X37" s="619"/>
      <c r="Y37" s="619"/>
      <c r="Z37" s="619"/>
      <c r="AA37" s="619"/>
    </row>
    <row r="38" spans="3:27">
      <c r="C38" s="619"/>
      <c r="D38" s="619"/>
      <c r="E38" s="619"/>
      <c r="F38" s="619"/>
      <c r="G38" s="619"/>
      <c r="H38" s="619"/>
      <c r="I38" s="619"/>
      <c r="J38" s="619"/>
      <c r="K38" s="619"/>
      <c r="L38" s="619"/>
      <c r="M38" s="619"/>
      <c r="N38" s="619"/>
      <c r="O38" s="619"/>
      <c r="P38" s="619"/>
      <c r="Q38" s="619"/>
      <c r="R38" s="619"/>
      <c r="S38" s="619"/>
      <c r="T38" s="619"/>
      <c r="U38" s="619"/>
      <c r="V38" s="619"/>
      <c r="W38" s="619"/>
      <c r="X38" s="619"/>
      <c r="Y38" s="619"/>
      <c r="Z38" s="619"/>
      <c r="AA38" s="619"/>
    </row>
    <row r="39" spans="3:27">
      <c r="C39" s="619"/>
      <c r="D39" s="619"/>
      <c r="E39" s="619"/>
      <c r="F39" s="619"/>
      <c r="G39" s="619"/>
      <c r="H39" s="619"/>
      <c r="I39" s="619"/>
      <c r="J39" s="619"/>
      <c r="K39" s="619"/>
      <c r="L39" s="619"/>
      <c r="M39" s="619"/>
      <c r="N39" s="619"/>
      <c r="O39" s="619"/>
      <c r="P39" s="619"/>
      <c r="Q39" s="619"/>
      <c r="R39" s="619"/>
      <c r="S39" s="619"/>
      <c r="T39" s="619"/>
      <c r="U39" s="619"/>
      <c r="V39" s="619"/>
      <c r="W39" s="619"/>
      <c r="X39" s="619"/>
      <c r="Y39" s="619"/>
      <c r="Z39" s="619"/>
      <c r="AA39" s="619"/>
    </row>
    <row r="40" spans="3:27">
      <c r="C40" s="619"/>
      <c r="D40" s="619"/>
      <c r="E40" s="619"/>
      <c r="F40" s="619"/>
      <c r="G40" s="619"/>
      <c r="H40" s="619"/>
      <c r="I40" s="619"/>
      <c r="J40" s="619"/>
      <c r="K40" s="619"/>
      <c r="L40" s="619"/>
      <c r="M40" s="619"/>
      <c r="N40" s="619"/>
      <c r="O40" s="619"/>
      <c r="P40" s="619"/>
      <c r="Q40" s="619"/>
      <c r="R40" s="619"/>
      <c r="S40" s="619"/>
      <c r="T40" s="619"/>
      <c r="U40" s="619"/>
      <c r="V40" s="619"/>
      <c r="W40" s="619"/>
      <c r="X40" s="619"/>
      <c r="Y40" s="619"/>
      <c r="Z40" s="619"/>
      <c r="AA40" s="619"/>
    </row>
    <row r="41" spans="3:27">
      <c r="C41" s="619"/>
      <c r="D41" s="619"/>
      <c r="E41" s="619"/>
      <c r="F41" s="619"/>
      <c r="G41" s="619"/>
      <c r="H41" s="619"/>
      <c r="I41" s="619"/>
      <c r="J41" s="619"/>
      <c r="K41" s="619"/>
      <c r="L41" s="619"/>
      <c r="M41" s="619"/>
      <c r="N41" s="619"/>
      <c r="O41" s="619"/>
      <c r="P41" s="619"/>
      <c r="Q41" s="619"/>
      <c r="R41" s="619"/>
      <c r="S41" s="619"/>
      <c r="T41" s="619"/>
      <c r="U41" s="619"/>
      <c r="V41" s="619"/>
      <c r="W41" s="619"/>
      <c r="X41" s="619"/>
      <c r="Y41" s="619"/>
      <c r="Z41" s="619"/>
      <c r="AA41" s="619"/>
    </row>
    <row r="42" spans="3:27">
      <c r="C42" s="619"/>
      <c r="D42" s="619"/>
      <c r="E42" s="619"/>
      <c r="F42" s="619"/>
      <c r="G42" s="619"/>
      <c r="H42" s="619"/>
      <c r="I42" s="619"/>
      <c r="J42" s="619"/>
      <c r="K42" s="619"/>
      <c r="L42" s="619"/>
      <c r="M42" s="619"/>
      <c r="N42" s="619"/>
      <c r="O42" s="619"/>
      <c r="P42" s="619"/>
      <c r="Q42" s="619"/>
      <c r="R42" s="619"/>
      <c r="S42" s="619"/>
      <c r="T42" s="619"/>
      <c r="U42" s="619"/>
      <c r="V42" s="619"/>
      <c r="W42" s="619"/>
      <c r="X42" s="619"/>
      <c r="Y42" s="619"/>
      <c r="Z42" s="619"/>
      <c r="AA42" s="619"/>
    </row>
    <row r="43" spans="3:27">
      <c r="C43" s="619"/>
      <c r="D43" s="619"/>
      <c r="E43" s="619"/>
      <c r="F43" s="619"/>
      <c r="G43" s="619"/>
      <c r="H43" s="619"/>
      <c r="I43" s="619"/>
      <c r="J43" s="619"/>
      <c r="K43" s="619"/>
      <c r="L43" s="619"/>
      <c r="M43" s="619"/>
      <c r="N43" s="619"/>
      <c r="O43" s="619"/>
      <c r="P43" s="619"/>
      <c r="Q43" s="619"/>
      <c r="R43" s="619"/>
      <c r="S43" s="619"/>
      <c r="T43" s="619"/>
      <c r="U43" s="619"/>
      <c r="V43" s="619"/>
      <c r="W43" s="619"/>
      <c r="X43" s="619"/>
      <c r="Y43" s="619"/>
      <c r="Z43" s="619"/>
      <c r="AA43" s="619"/>
    </row>
    <row r="44" spans="3:27">
      <c r="C44" s="619"/>
      <c r="D44" s="619"/>
      <c r="E44" s="619"/>
      <c r="F44" s="619"/>
      <c r="G44" s="619"/>
      <c r="H44" s="619"/>
      <c r="I44" s="619"/>
      <c r="J44" s="619"/>
      <c r="K44" s="619"/>
      <c r="L44" s="619"/>
      <c r="M44" s="619"/>
      <c r="N44" s="619"/>
      <c r="O44" s="619"/>
      <c r="P44" s="619"/>
      <c r="Q44" s="619"/>
      <c r="R44" s="619"/>
      <c r="S44" s="619"/>
      <c r="T44" s="619"/>
      <c r="U44" s="619"/>
      <c r="V44" s="619"/>
      <c r="W44" s="619"/>
      <c r="X44" s="619"/>
      <c r="Y44" s="619"/>
      <c r="Z44" s="619"/>
      <c r="AA44" s="619"/>
    </row>
    <row r="45" spans="3:27">
      <c r="C45" s="619"/>
      <c r="D45" s="619"/>
      <c r="E45" s="619"/>
      <c r="F45" s="619"/>
      <c r="G45" s="619"/>
      <c r="H45" s="619"/>
      <c r="I45" s="619"/>
      <c r="J45" s="619"/>
      <c r="K45" s="619"/>
      <c r="L45" s="619"/>
      <c r="M45" s="619"/>
      <c r="N45" s="619"/>
      <c r="O45" s="619"/>
      <c r="P45" s="619"/>
      <c r="Q45" s="619"/>
      <c r="R45" s="619"/>
      <c r="S45" s="619"/>
      <c r="T45" s="619"/>
      <c r="U45" s="619"/>
      <c r="V45" s="619"/>
      <c r="W45" s="619"/>
      <c r="X45" s="619"/>
      <c r="Y45" s="619"/>
      <c r="Z45" s="619"/>
      <c r="AA45" s="619"/>
    </row>
    <row r="46" spans="3:27">
      <c r="C46" s="619"/>
      <c r="D46" s="619"/>
      <c r="E46" s="619"/>
      <c r="F46" s="619"/>
      <c r="G46" s="619"/>
      <c r="H46" s="619"/>
      <c r="I46" s="619"/>
      <c r="J46" s="619"/>
      <c r="K46" s="619"/>
      <c r="L46" s="619"/>
      <c r="M46" s="619"/>
      <c r="N46" s="619"/>
      <c r="O46" s="619"/>
      <c r="P46" s="619"/>
      <c r="Q46" s="619"/>
      <c r="R46" s="619"/>
      <c r="S46" s="619"/>
      <c r="T46" s="619"/>
      <c r="U46" s="619"/>
      <c r="V46" s="619"/>
      <c r="W46" s="619"/>
      <c r="X46" s="619"/>
      <c r="Y46" s="619"/>
      <c r="Z46" s="619"/>
      <c r="AA46" s="619"/>
    </row>
    <row r="47" spans="3:27">
      <c r="C47" s="619"/>
      <c r="D47" s="619"/>
      <c r="E47" s="619"/>
      <c r="F47" s="619"/>
      <c r="G47" s="619"/>
      <c r="H47" s="619"/>
      <c r="I47" s="619"/>
      <c r="J47" s="619"/>
      <c r="K47" s="619"/>
      <c r="L47" s="619"/>
      <c r="M47" s="619"/>
      <c r="N47" s="619"/>
      <c r="O47" s="619"/>
      <c r="P47" s="619"/>
      <c r="Q47" s="619"/>
      <c r="R47" s="619"/>
      <c r="S47" s="619"/>
      <c r="T47" s="619"/>
      <c r="U47" s="619"/>
      <c r="V47" s="619"/>
      <c r="W47" s="619"/>
      <c r="X47" s="619"/>
      <c r="Y47" s="619"/>
      <c r="Z47" s="619"/>
      <c r="AA47" s="619"/>
    </row>
    <row r="48" spans="3:27">
      <c r="C48" s="619"/>
      <c r="D48" s="619"/>
      <c r="E48" s="619"/>
      <c r="F48" s="619"/>
      <c r="G48" s="619"/>
      <c r="H48" s="619"/>
      <c r="I48" s="619"/>
      <c r="J48" s="619"/>
      <c r="K48" s="619"/>
      <c r="L48" s="619"/>
      <c r="M48" s="619"/>
      <c r="N48" s="619"/>
      <c r="O48" s="619"/>
      <c r="P48" s="619"/>
      <c r="Q48" s="619"/>
      <c r="R48" s="619"/>
      <c r="S48" s="619"/>
      <c r="T48" s="619"/>
      <c r="U48" s="619"/>
      <c r="V48" s="619"/>
      <c r="W48" s="619"/>
      <c r="X48" s="619"/>
      <c r="Y48" s="619"/>
      <c r="Z48" s="619"/>
      <c r="AA48" s="619"/>
    </row>
    <row r="49" spans="3:27">
      <c r="C49" s="619"/>
      <c r="D49" s="619"/>
      <c r="E49" s="619"/>
      <c r="F49" s="619"/>
      <c r="G49" s="619"/>
      <c r="H49" s="619"/>
      <c r="I49" s="619"/>
      <c r="J49" s="619"/>
      <c r="K49" s="619"/>
      <c r="L49" s="619"/>
      <c r="M49" s="619"/>
      <c r="N49" s="619"/>
      <c r="O49" s="619"/>
      <c r="P49" s="619"/>
      <c r="Q49" s="619"/>
      <c r="R49" s="619"/>
      <c r="S49" s="619"/>
      <c r="T49" s="619"/>
      <c r="U49" s="619"/>
      <c r="V49" s="619"/>
      <c r="W49" s="619"/>
      <c r="X49" s="619"/>
      <c r="Y49" s="619"/>
      <c r="Z49" s="619"/>
      <c r="AA49" s="619"/>
    </row>
    <row r="50" spans="3:27">
      <c r="C50" s="619"/>
      <c r="D50" s="619"/>
      <c r="E50" s="619"/>
      <c r="F50" s="619"/>
      <c r="G50" s="619"/>
      <c r="H50" s="619"/>
      <c r="I50" s="619"/>
      <c r="J50" s="619"/>
      <c r="K50" s="619"/>
      <c r="L50" s="619"/>
      <c r="M50" s="619"/>
      <c r="N50" s="619"/>
      <c r="O50" s="619"/>
      <c r="P50" s="619"/>
      <c r="Q50" s="619"/>
      <c r="R50" s="619"/>
      <c r="S50" s="619"/>
      <c r="T50" s="619"/>
      <c r="U50" s="619"/>
      <c r="V50" s="619"/>
      <c r="W50" s="619"/>
      <c r="X50" s="619"/>
      <c r="Y50" s="619"/>
      <c r="Z50" s="619"/>
      <c r="AA50" s="619"/>
    </row>
    <row r="51" spans="3:27">
      <c r="C51" s="619"/>
      <c r="D51" s="619"/>
      <c r="E51" s="619"/>
      <c r="F51" s="619"/>
      <c r="G51" s="619"/>
      <c r="H51" s="619"/>
      <c r="I51" s="619"/>
      <c r="J51" s="619"/>
      <c r="K51" s="619"/>
      <c r="L51" s="619"/>
      <c r="M51" s="619"/>
      <c r="N51" s="619"/>
      <c r="O51" s="619"/>
      <c r="P51" s="619"/>
      <c r="Q51" s="619"/>
      <c r="R51" s="619"/>
      <c r="S51" s="619"/>
      <c r="T51" s="619"/>
      <c r="U51" s="619"/>
      <c r="V51" s="619"/>
      <c r="W51" s="619"/>
      <c r="X51" s="619"/>
      <c r="Y51" s="619"/>
      <c r="Z51" s="619"/>
      <c r="AA51" s="619"/>
    </row>
    <row r="52" spans="3:27">
      <c r="C52" s="619"/>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AB40"/>
  <sheetViews>
    <sheetView showGridLines="0" zoomScale="80" zoomScaleNormal="80" workbookViewId="0"/>
  </sheetViews>
  <sheetFormatPr defaultColWidth="9.140625" defaultRowHeight="12.75"/>
  <cols>
    <col min="1" max="1" width="11.85546875" style="365" bestFit="1" customWidth="1"/>
    <col min="2" max="2" width="90.28515625" style="365" bestFit="1" customWidth="1"/>
    <col min="3" max="3" width="20.140625" style="365" customWidth="1"/>
    <col min="4" max="4" width="22.28515625" style="365" customWidth="1"/>
    <col min="5" max="7" width="17.140625" style="365" customWidth="1"/>
    <col min="8" max="8" width="22.28515625" style="365" customWidth="1"/>
    <col min="9" max="10" width="17.140625" style="365" customWidth="1"/>
    <col min="11" max="27" width="22.28515625" style="365" customWidth="1"/>
    <col min="28" max="16384" width="9.140625" style="365"/>
  </cols>
  <sheetData>
    <row r="1" spans="1:28" ht="13.5">
      <c r="A1" s="272" t="s">
        <v>108</v>
      </c>
      <c r="B1" s="224" t="str">
        <f>Info!C2</f>
        <v>სს "ბანკი ქართუ"</v>
      </c>
    </row>
    <row r="2" spans="1:28">
      <c r="A2" s="272" t="s">
        <v>109</v>
      </c>
      <c r="B2" s="615">
        <f>'1. key ratios'!B2</f>
        <v>45291</v>
      </c>
    </row>
    <row r="3" spans="1:28">
      <c r="A3" s="274" t="s">
        <v>571</v>
      </c>
      <c r="C3" s="367"/>
    </row>
    <row r="4" spans="1:28" ht="13.5" thickBot="1">
      <c r="A4" s="274"/>
      <c r="B4" s="367"/>
      <c r="C4" s="367"/>
    </row>
    <row r="5" spans="1:28" ht="13.5" customHeight="1">
      <c r="A5" s="804" t="s">
        <v>901</v>
      </c>
      <c r="B5" s="805"/>
      <c r="C5" s="801" t="s">
        <v>572</v>
      </c>
      <c r="D5" s="802"/>
      <c r="E5" s="802"/>
      <c r="F5" s="802"/>
      <c r="G5" s="802"/>
      <c r="H5" s="802"/>
      <c r="I5" s="802"/>
      <c r="J5" s="802"/>
      <c r="K5" s="802"/>
      <c r="L5" s="802"/>
      <c r="M5" s="802"/>
      <c r="N5" s="802"/>
      <c r="O5" s="802"/>
      <c r="P5" s="802"/>
      <c r="Q5" s="802"/>
      <c r="R5" s="802"/>
      <c r="S5" s="802"/>
      <c r="T5" s="802"/>
      <c r="U5" s="802"/>
      <c r="V5" s="802"/>
      <c r="W5" s="802"/>
      <c r="X5" s="802"/>
      <c r="Y5" s="802"/>
      <c r="Z5" s="802"/>
      <c r="AA5" s="803"/>
    </row>
    <row r="6" spans="1:28" ht="12" customHeight="1">
      <c r="A6" s="806"/>
      <c r="B6" s="807"/>
      <c r="C6" s="810" t="s">
        <v>66</v>
      </c>
      <c r="D6" s="775" t="s">
        <v>892</v>
      </c>
      <c r="E6" s="775"/>
      <c r="F6" s="775"/>
      <c r="G6" s="775"/>
      <c r="H6" s="796" t="s">
        <v>891</v>
      </c>
      <c r="I6" s="797"/>
      <c r="J6" s="797"/>
      <c r="K6" s="797"/>
      <c r="L6" s="387"/>
      <c r="M6" s="779" t="s">
        <v>890</v>
      </c>
      <c r="N6" s="779"/>
      <c r="O6" s="779"/>
      <c r="P6" s="779"/>
      <c r="Q6" s="779"/>
      <c r="R6" s="779"/>
      <c r="S6" s="777"/>
      <c r="T6" s="387"/>
      <c r="U6" s="779" t="s">
        <v>889</v>
      </c>
      <c r="V6" s="779"/>
      <c r="W6" s="779"/>
      <c r="X6" s="779"/>
      <c r="Y6" s="779"/>
      <c r="Z6" s="779"/>
      <c r="AA6" s="800"/>
    </row>
    <row r="7" spans="1:28" ht="38.25">
      <c r="A7" s="808"/>
      <c r="B7" s="809"/>
      <c r="C7" s="811"/>
      <c r="D7" s="385"/>
      <c r="E7" s="362" t="s">
        <v>561</v>
      </c>
      <c r="F7" s="362" t="s">
        <v>887</v>
      </c>
      <c r="G7" s="362" t="s">
        <v>888</v>
      </c>
      <c r="H7" s="366"/>
      <c r="I7" s="362" t="s">
        <v>561</v>
      </c>
      <c r="J7" s="362" t="s">
        <v>887</v>
      </c>
      <c r="K7" s="362" t="s">
        <v>888</v>
      </c>
      <c r="L7" s="382"/>
      <c r="M7" s="362" t="s">
        <v>561</v>
      </c>
      <c r="N7" s="362" t="s">
        <v>900</v>
      </c>
      <c r="O7" s="362" t="s">
        <v>899</v>
      </c>
      <c r="P7" s="362" t="s">
        <v>898</v>
      </c>
      <c r="Q7" s="362" t="s">
        <v>897</v>
      </c>
      <c r="R7" s="362" t="s">
        <v>896</v>
      </c>
      <c r="S7" s="362" t="s">
        <v>882</v>
      </c>
      <c r="T7" s="382"/>
      <c r="U7" s="362" t="s">
        <v>561</v>
      </c>
      <c r="V7" s="362" t="s">
        <v>900</v>
      </c>
      <c r="W7" s="362" t="s">
        <v>899</v>
      </c>
      <c r="X7" s="362" t="s">
        <v>898</v>
      </c>
      <c r="Y7" s="362" t="s">
        <v>897</v>
      </c>
      <c r="Z7" s="362" t="s">
        <v>896</v>
      </c>
      <c r="AA7" s="673" t="s">
        <v>882</v>
      </c>
      <c r="AB7" s="904"/>
    </row>
    <row r="8" spans="1:28">
      <c r="A8" s="408">
        <v>1</v>
      </c>
      <c r="B8" s="407" t="s">
        <v>562</v>
      </c>
      <c r="C8" s="901">
        <v>880968625.05778646</v>
      </c>
      <c r="D8" s="902">
        <v>699992457.34794366</v>
      </c>
      <c r="E8" s="902">
        <v>10064963.882387999</v>
      </c>
      <c r="F8" s="902">
        <v>0</v>
      </c>
      <c r="G8" s="902">
        <v>0</v>
      </c>
      <c r="H8" s="902">
        <v>27814934.527898535</v>
      </c>
      <c r="I8" s="902">
        <v>642942.74639062141</v>
      </c>
      <c r="J8" s="902">
        <v>893401.69409461133</v>
      </c>
      <c r="K8" s="902">
        <v>0</v>
      </c>
      <c r="L8" s="902">
        <v>151725519.77066824</v>
      </c>
      <c r="M8" s="902">
        <v>593216.64783730533</v>
      </c>
      <c r="N8" s="902">
        <v>5699010.587354701</v>
      </c>
      <c r="O8" s="902">
        <v>2226726.8431048696</v>
      </c>
      <c r="P8" s="902">
        <v>3298337.3875199994</v>
      </c>
      <c r="Q8" s="902">
        <v>23158162.374644555</v>
      </c>
      <c r="R8" s="902">
        <v>15190460.147812095</v>
      </c>
      <c r="S8" s="902">
        <v>29747836.442955967</v>
      </c>
      <c r="T8" s="902">
        <v>1435713.4112740001</v>
      </c>
      <c r="U8" s="902">
        <v>642562.80108999996</v>
      </c>
      <c r="V8" s="902">
        <v>0</v>
      </c>
      <c r="W8" s="902">
        <v>0</v>
      </c>
      <c r="X8" s="902">
        <v>0</v>
      </c>
      <c r="Y8" s="902">
        <v>0</v>
      </c>
      <c r="Z8" s="902">
        <v>0</v>
      </c>
      <c r="AA8" s="903">
        <v>0</v>
      </c>
    </row>
    <row r="9" spans="1:28">
      <c r="A9" s="400">
        <v>1.1000000000000001</v>
      </c>
      <c r="B9" s="406" t="s">
        <v>573</v>
      </c>
      <c r="C9" s="623">
        <v>879320299.04018641</v>
      </c>
      <c r="D9" s="621">
        <v>698670025.61123741</v>
      </c>
      <c r="E9" s="621">
        <v>10037720.312387999</v>
      </c>
      <c r="F9" s="621">
        <v>0</v>
      </c>
      <c r="G9" s="621">
        <v>0</v>
      </c>
      <c r="H9" s="621">
        <v>27811188.848741949</v>
      </c>
      <c r="I9" s="621">
        <v>642942.74639062141</v>
      </c>
      <c r="J9" s="621">
        <v>893401.69409461133</v>
      </c>
      <c r="K9" s="621">
        <v>0</v>
      </c>
      <c r="L9" s="621">
        <v>151403371.16893217</v>
      </c>
      <c r="M9" s="621">
        <v>593216.64783730533</v>
      </c>
      <c r="N9" s="621">
        <v>5697371.7943547014</v>
      </c>
      <c r="O9" s="621">
        <v>2226301.6664048694</v>
      </c>
      <c r="P9" s="621">
        <v>3293050.0776199996</v>
      </c>
      <c r="Q9" s="621">
        <v>23108461.18214456</v>
      </c>
      <c r="R9" s="621">
        <v>15177428.846912108</v>
      </c>
      <c r="S9" s="621">
        <v>29553451.988419998</v>
      </c>
      <c r="T9" s="621">
        <v>1435713.4112740001</v>
      </c>
      <c r="U9" s="621">
        <v>642562.80108999996</v>
      </c>
      <c r="V9" s="621">
        <v>0</v>
      </c>
      <c r="W9" s="621">
        <v>0</v>
      </c>
      <c r="X9" s="621">
        <v>0</v>
      </c>
      <c r="Y9" s="621">
        <v>0</v>
      </c>
      <c r="Z9" s="621">
        <v>0</v>
      </c>
      <c r="AA9" s="622">
        <v>0</v>
      </c>
    </row>
    <row r="10" spans="1:28">
      <c r="A10" s="404" t="s">
        <v>157</v>
      </c>
      <c r="B10" s="405" t="s">
        <v>574</v>
      </c>
      <c r="C10" s="623">
        <v>791357424.12875843</v>
      </c>
      <c r="D10" s="621">
        <v>631846857.93196189</v>
      </c>
      <c r="E10" s="621">
        <v>10037720.312387999</v>
      </c>
      <c r="F10" s="621">
        <v>0</v>
      </c>
      <c r="G10" s="621">
        <v>0</v>
      </c>
      <c r="H10" s="621">
        <v>27805406.958741952</v>
      </c>
      <c r="I10" s="621">
        <v>642942.74639062141</v>
      </c>
      <c r="J10" s="621">
        <v>893401.69409461133</v>
      </c>
      <c r="K10" s="621">
        <v>0</v>
      </c>
      <c r="L10" s="621">
        <v>130269445.82677945</v>
      </c>
      <c r="M10" s="621">
        <v>593216.64783730533</v>
      </c>
      <c r="N10" s="621">
        <v>5697371.7943547014</v>
      </c>
      <c r="O10" s="621">
        <v>1133143.9364048697</v>
      </c>
      <c r="P10" s="621">
        <v>3293050.0776199996</v>
      </c>
      <c r="Q10" s="621">
        <v>23089269.069438003</v>
      </c>
      <c r="R10" s="621">
        <v>12877411.716912108</v>
      </c>
      <c r="S10" s="621">
        <v>29553451.988419998</v>
      </c>
      <c r="T10" s="621">
        <v>1435713.4112740001</v>
      </c>
      <c r="U10" s="621">
        <v>642562.80108999996</v>
      </c>
      <c r="V10" s="621">
        <v>0</v>
      </c>
      <c r="W10" s="621">
        <v>0</v>
      </c>
      <c r="X10" s="621">
        <v>0</v>
      </c>
      <c r="Y10" s="621">
        <v>0</v>
      </c>
      <c r="Z10" s="621">
        <v>0</v>
      </c>
      <c r="AA10" s="622">
        <v>0</v>
      </c>
    </row>
    <row r="11" spans="1:28">
      <c r="A11" s="402" t="s">
        <v>575</v>
      </c>
      <c r="B11" s="403" t="s">
        <v>576</v>
      </c>
      <c r="C11" s="623">
        <v>303103944.24329913</v>
      </c>
      <c r="D11" s="621">
        <v>216321703.59649152</v>
      </c>
      <c r="E11" s="621">
        <v>10037720.312387999</v>
      </c>
      <c r="F11" s="621">
        <v>0</v>
      </c>
      <c r="G11" s="621">
        <v>0</v>
      </c>
      <c r="H11" s="621">
        <v>18349170.701365754</v>
      </c>
      <c r="I11" s="621">
        <v>509747.29144367855</v>
      </c>
      <c r="J11" s="621">
        <v>132832.09166535063</v>
      </c>
      <c r="K11" s="621">
        <v>0</v>
      </c>
      <c r="L11" s="621">
        <v>66997356.534168378</v>
      </c>
      <c r="M11" s="621">
        <v>593216.64783730533</v>
      </c>
      <c r="N11" s="621">
        <v>2793747.6629527016</v>
      </c>
      <c r="O11" s="621">
        <v>1133143.9364048697</v>
      </c>
      <c r="P11" s="621">
        <v>409538.60060200002</v>
      </c>
      <c r="Q11" s="621">
        <v>2730744.7154140002</v>
      </c>
      <c r="R11" s="621">
        <v>9156808.9455050677</v>
      </c>
      <c r="S11" s="621">
        <v>4031710.8986960002</v>
      </c>
      <c r="T11" s="621">
        <v>1435713.4112740001</v>
      </c>
      <c r="U11" s="621">
        <v>642562.80108999996</v>
      </c>
      <c r="V11" s="621">
        <v>0</v>
      </c>
      <c r="W11" s="621">
        <v>0</v>
      </c>
      <c r="X11" s="621">
        <v>0</v>
      </c>
      <c r="Y11" s="621">
        <v>0</v>
      </c>
      <c r="Z11" s="621">
        <v>0</v>
      </c>
      <c r="AA11" s="622">
        <v>0</v>
      </c>
    </row>
    <row r="12" spans="1:28">
      <c r="A12" s="402" t="s">
        <v>577</v>
      </c>
      <c r="B12" s="403" t="s">
        <v>578</v>
      </c>
      <c r="C12" s="623">
        <v>57927534.218638107</v>
      </c>
      <c r="D12" s="621">
        <v>28423627.899467058</v>
      </c>
      <c r="E12" s="621">
        <v>0</v>
      </c>
      <c r="F12" s="621">
        <v>0</v>
      </c>
      <c r="G12" s="621">
        <v>0</v>
      </c>
      <c r="H12" s="621">
        <v>2224867.4300000006</v>
      </c>
      <c r="I12" s="621">
        <v>0</v>
      </c>
      <c r="J12" s="621">
        <v>0</v>
      </c>
      <c r="K12" s="621">
        <v>0</v>
      </c>
      <c r="L12" s="621">
        <v>27279038.889171042</v>
      </c>
      <c r="M12" s="621">
        <v>0</v>
      </c>
      <c r="N12" s="621">
        <v>0</v>
      </c>
      <c r="O12" s="621">
        <v>0</v>
      </c>
      <c r="P12" s="621">
        <v>0</v>
      </c>
      <c r="Q12" s="621">
        <v>0</v>
      </c>
      <c r="R12" s="621">
        <v>937056.72375904187</v>
      </c>
      <c r="S12" s="621">
        <v>22194841.407374002</v>
      </c>
      <c r="T12" s="621">
        <v>0</v>
      </c>
      <c r="U12" s="621">
        <v>0</v>
      </c>
      <c r="V12" s="621">
        <v>0</v>
      </c>
      <c r="W12" s="621">
        <v>0</v>
      </c>
      <c r="X12" s="621">
        <v>0</v>
      </c>
      <c r="Y12" s="621">
        <v>0</v>
      </c>
      <c r="Z12" s="621">
        <v>0</v>
      </c>
      <c r="AA12" s="622">
        <v>0</v>
      </c>
    </row>
    <row r="13" spans="1:28">
      <c r="A13" s="402" t="s">
        <v>579</v>
      </c>
      <c r="B13" s="403" t="s">
        <v>580</v>
      </c>
      <c r="C13" s="623">
        <v>9907437.9060254805</v>
      </c>
      <c r="D13" s="621">
        <v>4490280.0851872815</v>
      </c>
      <c r="E13" s="621">
        <v>0</v>
      </c>
      <c r="F13" s="621">
        <v>0</v>
      </c>
      <c r="G13" s="621">
        <v>0</v>
      </c>
      <c r="H13" s="621">
        <v>893765.05737620359</v>
      </c>
      <c r="I13" s="621">
        <v>133195.45494694289</v>
      </c>
      <c r="J13" s="621">
        <v>760569.60242926073</v>
      </c>
      <c r="K13" s="621">
        <v>0</v>
      </c>
      <c r="L13" s="621">
        <v>4523392.7634620005</v>
      </c>
      <c r="M13" s="621">
        <v>0</v>
      </c>
      <c r="N13" s="621">
        <v>2903624.1314019999</v>
      </c>
      <c r="O13" s="621">
        <v>0</v>
      </c>
      <c r="P13" s="621">
        <v>0</v>
      </c>
      <c r="Q13" s="621">
        <v>0</v>
      </c>
      <c r="R13" s="621">
        <v>0</v>
      </c>
      <c r="S13" s="621">
        <v>1619768.63206</v>
      </c>
      <c r="T13" s="621">
        <v>0</v>
      </c>
      <c r="U13" s="621">
        <v>0</v>
      </c>
      <c r="V13" s="621">
        <v>0</v>
      </c>
      <c r="W13" s="621">
        <v>0</v>
      </c>
      <c r="X13" s="621">
        <v>0</v>
      </c>
      <c r="Y13" s="621">
        <v>0</v>
      </c>
      <c r="Z13" s="621">
        <v>0</v>
      </c>
      <c r="AA13" s="622">
        <v>0</v>
      </c>
    </row>
    <row r="14" spans="1:28">
      <c r="A14" s="402" t="s">
        <v>581</v>
      </c>
      <c r="B14" s="403" t="s">
        <v>582</v>
      </c>
      <c r="C14" s="623">
        <v>420418507.760795</v>
      </c>
      <c r="D14" s="621">
        <v>382611246.35081691</v>
      </c>
      <c r="E14" s="621">
        <v>0</v>
      </c>
      <c r="F14" s="621">
        <v>0</v>
      </c>
      <c r="G14" s="621">
        <v>0</v>
      </c>
      <c r="H14" s="621">
        <v>6337603.7699999996</v>
      </c>
      <c r="I14" s="621">
        <v>0</v>
      </c>
      <c r="J14" s="621">
        <v>0</v>
      </c>
      <c r="K14" s="621">
        <v>0</v>
      </c>
      <c r="L14" s="621">
        <v>31469657.639977992</v>
      </c>
      <c r="M14" s="621">
        <v>0</v>
      </c>
      <c r="N14" s="621">
        <v>0</v>
      </c>
      <c r="O14" s="621">
        <v>0</v>
      </c>
      <c r="P14" s="621">
        <v>2883511.4770179996</v>
      </c>
      <c r="Q14" s="621">
        <v>20358524.354024</v>
      </c>
      <c r="R14" s="621">
        <v>2783546.0476480001</v>
      </c>
      <c r="S14" s="621">
        <v>1707131.0502899999</v>
      </c>
      <c r="T14" s="621">
        <v>0</v>
      </c>
      <c r="U14" s="621">
        <v>0</v>
      </c>
      <c r="V14" s="621">
        <v>0</v>
      </c>
      <c r="W14" s="621">
        <v>0</v>
      </c>
      <c r="X14" s="621">
        <v>0</v>
      </c>
      <c r="Y14" s="621">
        <v>0</v>
      </c>
      <c r="Z14" s="621">
        <v>0</v>
      </c>
      <c r="AA14" s="622">
        <v>0</v>
      </c>
    </row>
    <row r="15" spans="1:28">
      <c r="A15" s="401">
        <v>1.2</v>
      </c>
      <c r="B15" s="399" t="s">
        <v>895</v>
      </c>
      <c r="C15" s="623">
        <v>48616906.73938293</v>
      </c>
      <c r="D15" s="621">
        <v>4799162.5948410807</v>
      </c>
      <c r="E15" s="621">
        <v>43732.785759999999</v>
      </c>
      <c r="F15" s="621">
        <v>0</v>
      </c>
      <c r="G15" s="621">
        <v>0</v>
      </c>
      <c r="H15" s="621">
        <v>960555.97765821824</v>
      </c>
      <c r="I15" s="621">
        <v>99599.364753143891</v>
      </c>
      <c r="J15" s="621">
        <v>3794.6999445036045</v>
      </c>
      <c r="K15" s="621">
        <v>0</v>
      </c>
      <c r="L15" s="621">
        <v>42851898.01654093</v>
      </c>
      <c r="M15" s="621">
        <v>2966.0832410800022</v>
      </c>
      <c r="N15" s="621">
        <v>852456.24770536053</v>
      </c>
      <c r="O15" s="621">
        <v>853577.32658737362</v>
      </c>
      <c r="P15" s="621">
        <v>1632557.7834930101</v>
      </c>
      <c r="Q15" s="621">
        <v>5758103.9303447763</v>
      </c>
      <c r="R15" s="621">
        <v>2312953.3855545898</v>
      </c>
      <c r="S15" s="621">
        <v>6569356.4405852025</v>
      </c>
      <c r="T15" s="621">
        <v>5290.1503427338321</v>
      </c>
      <c r="U15" s="621">
        <v>3212.8140054500604</v>
      </c>
      <c r="V15" s="621">
        <v>0</v>
      </c>
      <c r="W15" s="621">
        <v>0</v>
      </c>
      <c r="X15" s="621">
        <v>0</v>
      </c>
      <c r="Y15" s="621">
        <v>0</v>
      </c>
      <c r="Z15" s="621">
        <v>0</v>
      </c>
      <c r="AA15" s="622">
        <v>0</v>
      </c>
    </row>
    <row r="16" spans="1:28">
      <c r="A16" s="400">
        <v>1.3</v>
      </c>
      <c r="B16" s="399" t="s">
        <v>583</v>
      </c>
      <c r="C16" s="624">
        <v>0</v>
      </c>
      <c r="D16" s="625">
        <v>0</v>
      </c>
      <c r="E16" s="625">
        <v>0</v>
      </c>
      <c r="F16" s="625">
        <v>0</v>
      </c>
      <c r="G16" s="625">
        <v>0</v>
      </c>
      <c r="H16" s="625">
        <v>0</v>
      </c>
      <c r="I16" s="625">
        <v>0</v>
      </c>
      <c r="J16" s="625">
        <v>0</v>
      </c>
      <c r="K16" s="625">
        <v>0</v>
      </c>
      <c r="L16" s="625">
        <v>0</v>
      </c>
      <c r="M16" s="625">
        <v>0</v>
      </c>
      <c r="N16" s="625">
        <v>0</v>
      </c>
      <c r="O16" s="625">
        <v>0</v>
      </c>
      <c r="P16" s="625">
        <v>0</v>
      </c>
      <c r="Q16" s="625">
        <v>0</v>
      </c>
      <c r="R16" s="625">
        <v>0</v>
      </c>
      <c r="S16" s="625">
        <v>0</v>
      </c>
      <c r="T16" s="625">
        <v>0</v>
      </c>
      <c r="U16" s="625">
        <v>0</v>
      </c>
      <c r="V16" s="625">
        <v>0</v>
      </c>
      <c r="W16" s="625">
        <v>0</v>
      </c>
      <c r="X16" s="625">
        <v>0</v>
      </c>
      <c r="Y16" s="625">
        <v>0</v>
      </c>
      <c r="Z16" s="625">
        <v>0</v>
      </c>
      <c r="AA16" s="626">
        <v>0</v>
      </c>
    </row>
    <row r="17" spans="1:27" ht="25.5">
      <c r="A17" s="396" t="s">
        <v>584</v>
      </c>
      <c r="B17" s="398" t="s">
        <v>585</v>
      </c>
      <c r="C17" s="627">
        <v>844987659.87055743</v>
      </c>
      <c r="D17" s="621">
        <v>672147054.18936181</v>
      </c>
      <c r="E17" s="621">
        <v>10037720.312387999</v>
      </c>
      <c r="F17" s="621">
        <v>0</v>
      </c>
      <c r="G17" s="621">
        <v>0</v>
      </c>
      <c r="H17" s="621">
        <v>26583445.078741953</v>
      </c>
      <c r="I17" s="621">
        <v>642942.74639062141</v>
      </c>
      <c r="J17" s="621">
        <v>893401.69409461133</v>
      </c>
      <c r="K17" s="621">
        <v>0</v>
      </c>
      <c r="L17" s="621">
        <v>144821447.19117942</v>
      </c>
      <c r="M17" s="621">
        <v>593216.64783730533</v>
      </c>
      <c r="N17" s="621">
        <v>5697371.7943547014</v>
      </c>
      <c r="O17" s="621">
        <v>2226301.6664048694</v>
      </c>
      <c r="P17" s="621">
        <v>2424232.6862019999</v>
      </c>
      <c r="Q17" s="621">
        <v>23044576.767681036</v>
      </c>
      <c r="R17" s="621">
        <v>14814795.941405872</v>
      </c>
      <c r="S17" s="621">
        <v>29315914.59316802</v>
      </c>
      <c r="T17" s="621">
        <v>1435713.4112740001</v>
      </c>
      <c r="U17" s="621">
        <v>642562.80108999996</v>
      </c>
      <c r="V17" s="621">
        <v>0</v>
      </c>
      <c r="W17" s="621">
        <v>0</v>
      </c>
      <c r="X17" s="621">
        <v>0</v>
      </c>
      <c r="Y17" s="621">
        <v>0</v>
      </c>
      <c r="Z17" s="621">
        <v>0</v>
      </c>
      <c r="AA17" s="622">
        <v>0</v>
      </c>
    </row>
    <row r="18" spans="1:27" ht="25.5">
      <c r="A18" s="394" t="s">
        <v>586</v>
      </c>
      <c r="B18" s="395" t="s">
        <v>587</v>
      </c>
      <c r="C18" s="627">
        <v>667589252.82078886</v>
      </c>
      <c r="D18" s="621">
        <v>513288247.88906103</v>
      </c>
      <c r="E18" s="621">
        <v>10037720.312387999</v>
      </c>
      <c r="F18" s="621">
        <v>0</v>
      </c>
      <c r="G18" s="621">
        <v>0</v>
      </c>
      <c r="H18" s="621">
        <v>26577663.188741956</v>
      </c>
      <c r="I18" s="621">
        <v>642942.74639062141</v>
      </c>
      <c r="J18" s="621">
        <v>893401.69409461133</v>
      </c>
      <c r="K18" s="621">
        <v>0</v>
      </c>
      <c r="L18" s="621">
        <v>126287628.33171159</v>
      </c>
      <c r="M18" s="621">
        <v>593216.64783730533</v>
      </c>
      <c r="N18" s="621">
        <v>5697371.7943547014</v>
      </c>
      <c r="O18" s="621">
        <v>1133143.9364048697</v>
      </c>
      <c r="P18" s="621">
        <v>1633215.600602</v>
      </c>
      <c r="Q18" s="621">
        <v>22958276.923657041</v>
      </c>
      <c r="R18" s="621">
        <v>12239778.034665871</v>
      </c>
      <c r="S18" s="621">
        <v>29315914.59316802</v>
      </c>
      <c r="T18" s="621">
        <v>1435713.4112740001</v>
      </c>
      <c r="U18" s="621">
        <v>642562.80108999996</v>
      </c>
      <c r="V18" s="621">
        <v>0</v>
      </c>
      <c r="W18" s="621">
        <v>0</v>
      </c>
      <c r="X18" s="621">
        <v>0</v>
      </c>
      <c r="Y18" s="621">
        <v>0</v>
      </c>
      <c r="Z18" s="621">
        <v>0</v>
      </c>
      <c r="AA18" s="622">
        <v>0</v>
      </c>
    </row>
    <row r="19" spans="1:27">
      <c r="A19" s="396" t="s">
        <v>588</v>
      </c>
      <c r="B19" s="397" t="s">
        <v>589</v>
      </c>
      <c r="C19" s="627">
        <v>1067030321.0217052</v>
      </c>
      <c r="D19" s="621">
        <v>919444372.5046407</v>
      </c>
      <c r="E19" s="621">
        <v>17376814.908252601</v>
      </c>
      <c r="F19" s="621">
        <v>0</v>
      </c>
      <c r="G19" s="621">
        <v>0</v>
      </c>
      <c r="H19" s="621">
        <v>32985609.45313637</v>
      </c>
      <c r="I19" s="621">
        <v>1598581.4215878202</v>
      </c>
      <c r="J19" s="621">
        <v>233456.90590538859</v>
      </c>
      <c r="K19" s="621">
        <v>0</v>
      </c>
      <c r="L19" s="621">
        <v>104525420.47520205</v>
      </c>
      <c r="M19" s="621">
        <v>1971428.6102078422</v>
      </c>
      <c r="N19" s="621">
        <v>5026962.6993807126</v>
      </c>
      <c r="O19" s="621">
        <v>1316741.9982866661</v>
      </c>
      <c r="P19" s="621">
        <v>607054.59939799993</v>
      </c>
      <c r="Q19" s="621">
        <v>14574514.556962002</v>
      </c>
      <c r="R19" s="621">
        <v>9794488.0423510931</v>
      </c>
      <c r="S19" s="621">
        <v>16416335.390996443</v>
      </c>
      <c r="T19" s="621">
        <v>10074918.588726001</v>
      </c>
      <c r="U19" s="621">
        <v>1266911.19891</v>
      </c>
      <c r="V19" s="621">
        <v>0</v>
      </c>
      <c r="W19" s="621">
        <v>0</v>
      </c>
      <c r="X19" s="621">
        <v>0</v>
      </c>
      <c r="Y19" s="621">
        <v>0</v>
      </c>
      <c r="Z19" s="621">
        <v>0</v>
      </c>
      <c r="AA19" s="622">
        <v>0</v>
      </c>
    </row>
    <row r="20" spans="1:27">
      <c r="A20" s="394" t="s">
        <v>590</v>
      </c>
      <c r="B20" s="395" t="s">
        <v>591</v>
      </c>
      <c r="C20" s="627">
        <v>568663878.07696724</v>
      </c>
      <c r="D20" s="621">
        <v>448833723.40211362</v>
      </c>
      <c r="E20" s="621">
        <v>17240742.229353391</v>
      </c>
      <c r="F20" s="621">
        <v>0</v>
      </c>
      <c r="G20" s="621">
        <v>0</v>
      </c>
      <c r="H20" s="621">
        <v>29841571.609989274</v>
      </c>
      <c r="I20" s="621">
        <v>1518942.8324122499</v>
      </c>
      <c r="J20" s="621">
        <v>233456.90590538859</v>
      </c>
      <c r="K20" s="621">
        <v>0</v>
      </c>
      <c r="L20" s="621">
        <v>79913664.476138338</v>
      </c>
      <c r="M20" s="621">
        <v>908184.60290633375</v>
      </c>
      <c r="N20" s="621">
        <v>2986047.5227210592</v>
      </c>
      <c r="O20" s="621">
        <v>1144565.8157659222</v>
      </c>
      <c r="P20" s="621">
        <v>607054.59939799993</v>
      </c>
      <c r="Q20" s="621">
        <v>3643133.2845859998</v>
      </c>
      <c r="R20" s="621">
        <v>8079159.917091093</v>
      </c>
      <c r="S20" s="621">
        <v>11852271.589675114</v>
      </c>
      <c r="T20" s="621">
        <v>10074918.588726001</v>
      </c>
      <c r="U20" s="621">
        <v>1266911.19891</v>
      </c>
      <c r="V20" s="621">
        <v>0</v>
      </c>
      <c r="W20" s="621">
        <v>0</v>
      </c>
      <c r="X20" s="621">
        <v>0</v>
      </c>
      <c r="Y20" s="621">
        <v>0</v>
      </c>
      <c r="Z20" s="621">
        <v>0</v>
      </c>
      <c r="AA20" s="622">
        <v>0</v>
      </c>
    </row>
    <row r="21" spans="1:27">
      <c r="A21" s="393">
        <v>1.4</v>
      </c>
      <c r="B21" s="392" t="s">
        <v>680</v>
      </c>
      <c r="C21" s="627">
        <v>6345951.162800001</v>
      </c>
      <c r="D21" s="621">
        <v>5188494.5550000006</v>
      </c>
      <c r="E21" s="621">
        <v>0</v>
      </c>
      <c r="F21" s="621">
        <v>0</v>
      </c>
      <c r="G21" s="621">
        <v>0</v>
      </c>
      <c r="H21" s="621">
        <v>0</v>
      </c>
      <c r="I21" s="621">
        <v>0</v>
      </c>
      <c r="J21" s="621">
        <v>0</v>
      </c>
      <c r="K21" s="621">
        <v>0</v>
      </c>
      <c r="L21" s="621">
        <v>1157456.6078000001</v>
      </c>
      <c r="M21" s="621">
        <v>0</v>
      </c>
      <c r="N21" s="621">
        <v>0</v>
      </c>
      <c r="O21" s="621">
        <v>0</v>
      </c>
      <c r="P21" s="621">
        <v>0</v>
      </c>
      <c r="Q21" s="621">
        <v>0</v>
      </c>
      <c r="R21" s="621">
        <v>1157456.6078000001</v>
      </c>
      <c r="S21" s="621">
        <v>0</v>
      </c>
      <c r="T21" s="621">
        <v>0</v>
      </c>
      <c r="U21" s="621">
        <v>0</v>
      </c>
      <c r="V21" s="621">
        <v>0</v>
      </c>
      <c r="W21" s="621">
        <v>0</v>
      </c>
      <c r="X21" s="621">
        <v>0</v>
      </c>
      <c r="Y21" s="621">
        <v>0</v>
      </c>
      <c r="Z21" s="621">
        <v>0</v>
      </c>
      <c r="AA21" s="622">
        <v>0</v>
      </c>
    </row>
    <row r="22" spans="1:27" ht="13.5" thickBot="1">
      <c r="A22" s="391">
        <v>1.5</v>
      </c>
      <c r="B22" s="390" t="s">
        <v>681</v>
      </c>
      <c r="C22" s="628">
        <v>0</v>
      </c>
      <c r="D22" s="629">
        <v>0</v>
      </c>
      <c r="E22" s="629">
        <v>0</v>
      </c>
      <c r="F22" s="629">
        <v>0</v>
      </c>
      <c r="G22" s="629">
        <v>0</v>
      </c>
      <c r="H22" s="629">
        <v>0</v>
      </c>
      <c r="I22" s="629">
        <v>0</v>
      </c>
      <c r="J22" s="629">
        <v>0</v>
      </c>
      <c r="K22" s="629">
        <v>0</v>
      </c>
      <c r="L22" s="629">
        <v>0</v>
      </c>
      <c r="M22" s="629">
        <v>0</v>
      </c>
      <c r="N22" s="629">
        <v>0</v>
      </c>
      <c r="O22" s="629">
        <v>0</v>
      </c>
      <c r="P22" s="629">
        <v>0</v>
      </c>
      <c r="Q22" s="629">
        <v>0</v>
      </c>
      <c r="R22" s="629">
        <v>0</v>
      </c>
      <c r="S22" s="629">
        <v>0</v>
      </c>
      <c r="T22" s="629">
        <v>0</v>
      </c>
      <c r="U22" s="629">
        <v>0</v>
      </c>
      <c r="V22" s="629">
        <v>0</v>
      </c>
      <c r="W22" s="629">
        <v>0</v>
      </c>
      <c r="X22" s="629">
        <v>0</v>
      </c>
      <c r="Y22" s="629">
        <v>0</v>
      </c>
      <c r="Z22" s="629">
        <v>0</v>
      </c>
      <c r="AA22" s="630">
        <v>0</v>
      </c>
    </row>
    <row r="24" spans="1:27">
      <c r="C24" s="619"/>
      <c r="D24" s="619"/>
      <c r="E24" s="619"/>
      <c r="F24" s="619"/>
      <c r="G24" s="619"/>
      <c r="H24" s="619"/>
      <c r="I24" s="619"/>
      <c r="J24" s="619"/>
      <c r="K24" s="619"/>
      <c r="L24" s="619"/>
      <c r="M24" s="619"/>
      <c r="N24" s="619"/>
      <c r="O24" s="619"/>
      <c r="P24" s="619"/>
      <c r="Q24" s="619"/>
      <c r="R24" s="619"/>
      <c r="S24" s="619"/>
      <c r="T24" s="619"/>
      <c r="U24" s="619"/>
      <c r="V24" s="619"/>
      <c r="W24" s="619"/>
      <c r="X24" s="619"/>
      <c r="Y24" s="619"/>
      <c r="Z24" s="619"/>
      <c r="AA24" s="619"/>
    </row>
    <row r="25" spans="1:27">
      <c r="C25" s="619"/>
      <c r="D25" s="619"/>
      <c r="E25" s="619"/>
      <c r="F25" s="619"/>
      <c r="G25" s="619"/>
      <c r="H25" s="619"/>
      <c r="I25" s="619"/>
      <c r="J25" s="619"/>
      <c r="K25" s="619"/>
      <c r="L25" s="619"/>
      <c r="M25" s="619"/>
      <c r="N25" s="619"/>
      <c r="O25" s="619"/>
      <c r="P25" s="619"/>
      <c r="Q25" s="619"/>
      <c r="R25" s="619"/>
      <c r="S25" s="619"/>
      <c r="T25" s="619"/>
      <c r="U25" s="619"/>
      <c r="V25" s="619"/>
      <c r="W25" s="619"/>
      <c r="X25" s="619"/>
      <c r="Y25" s="619"/>
      <c r="Z25" s="619"/>
      <c r="AA25" s="619"/>
    </row>
    <row r="26" spans="1:27">
      <c r="C26" s="619"/>
      <c r="D26" s="619"/>
      <c r="E26" s="619"/>
      <c r="F26" s="619"/>
      <c r="G26" s="619"/>
      <c r="H26" s="619"/>
      <c r="I26" s="619"/>
      <c r="J26" s="619"/>
      <c r="K26" s="619"/>
      <c r="L26" s="619"/>
      <c r="M26" s="619"/>
      <c r="N26" s="619"/>
      <c r="O26" s="619"/>
      <c r="P26" s="619"/>
      <c r="Q26" s="619"/>
      <c r="R26" s="619"/>
      <c r="S26" s="619"/>
      <c r="T26" s="619"/>
      <c r="U26" s="619"/>
      <c r="V26" s="619"/>
      <c r="W26" s="619"/>
      <c r="X26" s="619"/>
      <c r="Y26" s="619"/>
      <c r="Z26" s="619"/>
      <c r="AA26" s="619"/>
    </row>
    <row r="27" spans="1:27">
      <c r="C27" s="619"/>
      <c r="D27" s="619"/>
      <c r="E27" s="619"/>
      <c r="F27" s="619"/>
      <c r="G27" s="619"/>
      <c r="H27" s="619"/>
      <c r="I27" s="619"/>
      <c r="J27" s="619"/>
      <c r="K27" s="619"/>
      <c r="L27" s="619"/>
      <c r="M27" s="619"/>
      <c r="N27" s="619"/>
      <c r="O27" s="619"/>
      <c r="P27" s="619"/>
      <c r="Q27" s="619"/>
      <c r="R27" s="619"/>
      <c r="S27" s="619"/>
      <c r="T27" s="619"/>
      <c r="U27" s="619"/>
      <c r="V27" s="619"/>
      <c r="W27" s="619"/>
      <c r="X27" s="619"/>
      <c r="Y27" s="619"/>
      <c r="Z27" s="619"/>
      <c r="AA27" s="619"/>
    </row>
    <row r="28" spans="1:27">
      <c r="C28" s="619"/>
      <c r="D28" s="619"/>
      <c r="E28" s="619"/>
      <c r="F28" s="619"/>
      <c r="G28" s="619"/>
      <c r="H28" s="619"/>
      <c r="I28" s="619"/>
      <c r="J28" s="619"/>
      <c r="K28" s="619"/>
      <c r="L28" s="619"/>
      <c r="M28" s="619"/>
      <c r="N28" s="619"/>
      <c r="O28" s="619"/>
      <c r="P28" s="619"/>
      <c r="Q28" s="619"/>
      <c r="R28" s="619"/>
      <c r="S28" s="619"/>
      <c r="T28" s="619"/>
      <c r="U28" s="619"/>
      <c r="V28" s="619"/>
      <c r="W28" s="619"/>
      <c r="X28" s="619"/>
      <c r="Y28" s="619"/>
      <c r="Z28" s="619"/>
      <c r="AA28" s="619"/>
    </row>
    <row r="29" spans="1:27">
      <c r="C29" s="619"/>
      <c r="D29" s="619"/>
      <c r="E29" s="619"/>
      <c r="F29" s="619"/>
      <c r="G29" s="619"/>
      <c r="H29" s="619"/>
      <c r="I29" s="619"/>
      <c r="J29" s="619"/>
      <c r="K29" s="619"/>
      <c r="L29" s="619"/>
      <c r="M29" s="619"/>
      <c r="N29" s="619"/>
      <c r="O29" s="619"/>
      <c r="P29" s="619"/>
      <c r="Q29" s="619"/>
      <c r="R29" s="619"/>
      <c r="S29" s="619"/>
      <c r="T29" s="619"/>
      <c r="U29" s="619"/>
      <c r="V29" s="619"/>
      <c r="W29" s="619"/>
      <c r="X29" s="619"/>
      <c r="Y29" s="619"/>
      <c r="Z29" s="619"/>
      <c r="AA29" s="619"/>
    </row>
    <row r="30" spans="1:27">
      <c r="C30" s="619"/>
      <c r="D30" s="619"/>
      <c r="E30" s="619"/>
      <c r="F30" s="619"/>
      <c r="G30" s="619"/>
      <c r="H30" s="619"/>
      <c r="I30" s="619"/>
      <c r="J30" s="619"/>
      <c r="K30" s="619"/>
      <c r="L30" s="619"/>
      <c r="M30" s="619"/>
      <c r="N30" s="619"/>
      <c r="O30" s="619"/>
      <c r="P30" s="619"/>
      <c r="Q30" s="619"/>
      <c r="R30" s="619"/>
      <c r="S30" s="619"/>
      <c r="T30" s="619"/>
      <c r="U30" s="619"/>
      <c r="V30" s="619"/>
      <c r="W30" s="619"/>
      <c r="X30" s="619"/>
      <c r="Y30" s="619"/>
      <c r="Z30" s="619"/>
      <c r="AA30" s="619"/>
    </row>
    <row r="31" spans="1:27">
      <c r="C31" s="619"/>
      <c r="D31" s="619"/>
      <c r="E31" s="619"/>
      <c r="F31" s="619"/>
      <c r="G31" s="619"/>
      <c r="H31" s="619"/>
      <c r="I31" s="619"/>
      <c r="J31" s="619"/>
      <c r="K31" s="619"/>
      <c r="L31" s="619"/>
      <c r="M31" s="619"/>
      <c r="N31" s="619"/>
      <c r="O31" s="619"/>
      <c r="P31" s="619"/>
      <c r="Q31" s="619"/>
      <c r="R31" s="619"/>
      <c r="S31" s="619"/>
      <c r="T31" s="619"/>
      <c r="U31" s="619"/>
      <c r="V31" s="619"/>
      <c r="W31" s="619"/>
      <c r="X31" s="619"/>
      <c r="Y31" s="619"/>
      <c r="Z31" s="619"/>
      <c r="AA31" s="619"/>
    </row>
    <row r="32" spans="1:27">
      <c r="C32" s="619"/>
      <c r="D32" s="619"/>
      <c r="E32" s="619"/>
      <c r="F32" s="619"/>
      <c r="G32" s="619"/>
      <c r="H32" s="619"/>
      <c r="I32" s="619"/>
      <c r="J32" s="619"/>
      <c r="K32" s="619"/>
      <c r="L32" s="619"/>
      <c r="M32" s="619"/>
      <c r="N32" s="619"/>
      <c r="O32" s="619"/>
      <c r="P32" s="619"/>
      <c r="Q32" s="619"/>
      <c r="R32" s="619"/>
      <c r="S32" s="619"/>
      <c r="T32" s="619"/>
      <c r="U32" s="619"/>
      <c r="V32" s="619"/>
      <c r="W32" s="619"/>
      <c r="X32" s="619"/>
      <c r="Y32" s="619"/>
      <c r="Z32" s="619"/>
      <c r="AA32" s="619"/>
    </row>
    <row r="33" spans="3:27">
      <c r="C33" s="619"/>
      <c r="D33" s="619"/>
      <c r="E33" s="619"/>
      <c r="F33" s="619"/>
      <c r="G33" s="619"/>
      <c r="H33" s="619"/>
      <c r="I33" s="619"/>
      <c r="J33" s="619"/>
      <c r="K33" s="619"/>
      <c r="L33" s="619"/>
      <c r="M33" s="619"/>
      <c r="N33" s="619"/>
      <c r="O33" s="619"/>
      <c r="P33" s="619"/>
      <c r="Q33" s="619"/>
      <c r="R33" s="619"/>
      <c r="S33" s="619"/>
      <c r="T33" s="619"/>
      <c r="U33" s="619"/>
      <c r="V33" s="619"/>
      <c r="W33" s="619"/>
      <c r="X33" s="619"/>
      <c r="Y33" s="619"/>
      <c r="Z33" s="619"/>
      <c r="AA33" s="619"/>
    </row>
    <row r="34" spans="3:27">
      <c r="C34" s="619"/>
      <c r="D34" s="619"/>
      <c r="E34" s="619"/>
      <c r="F34" s="619"/>
      <c r="G34" s="619"/>
      <c r="H34" s="619"/>
      <c r="I34" s="619"/>
      <c r="J34" s="619"/>
      <c r="K34" s="619"/>
      <c r="L34" s="619"/>
      <c r="M34" s="619"/>
      <c r="N34" s="619"/>
      <c r="O34" s="619"/>
      <c r="P34" s="619"/>
      <c r="Q34" s="619"/>
      <c r="R34" s="619"/>
      <c r="S34" s="619"/>
      <c r="T34" s="619"/>
      <c r="U34" s="619"/>
      <c r="V34" s="619"/>
      <c r="W34" s="619"/>
      <c r="X34" s="619"/>
      <c r="Y34" s="619"/>
      <c r="Z34" s="619"/>
      <c r="AA34" s="619"/>
    </row>
    <row r="35" spans="3:27">
      <c r="C35" s="619"/>
      <c r="D35" s="619"/>
      <c r="E35" s="619"/>
      <c r="F35" s="619"/>
      <c r="G35" s="619"/>
      <c r="H35" s="619"/>
      <c r="I35" s="619"/>
      <c r="J35" s="619"/>
      <c r="K35" s="619"/>
      <c r="L35" s="619"/>
      <c r="M35" s="619"/>
      <c r="N35" s="619"/>
      <c r="O35" s="619"/>
      <c r="P35" s="619"/>
      <c r="Q35" s="619"/>
      <c r="R35" s="619"/>
      <c r="S35" s="619"/>
      <c r="T35" s="619"/>
      <c r="U35" s="619"/>
      <c r="V35" s="619"/>
      <c r="W35" s="619"/>
      <c r="X35" s="619"/>
      <c r="Y35" s="619"/>
      <c r="Z35" s="619"/>
      <c r="AA35" s="619"/>
    </row>
    <row r="36" spans="3:27">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3:27">
      <c r="C37" s="619"/>
      <c r="D37" s="619"/>
      <c r="E37" s="619"/>
      <c r="F37" s="619"/>
      <c r="G37" s="619"/>
      <c r="H37" s="619"/>
      <c r="I37" s="619"/>
      <c r="J37" s="619"/>
      <c r="K37" s="619"/>
      <c r="L37" s="619"/>
      <c r="M37" s="619"/>
      <c r="N37" s="619"/>
      <c r="O37" s="619"/>
      <c r="P37" s="619"/>
      <c r="Q37" s="619"/>
      <c r="R37" s="619"/>
      <c r="S37" s="619"/>
      <c r="T37" s="619"/>
      <c r="U37" s="619"/>
      <c r="V37" s="619"/>
      <c r="W37" s="619"/>
      <c r="X37" s="619"/>
      <c r="Y37" s="619"/>
      <c r="Z37" s="619"/>
      <c r="AA37" s="619"/>
    </row>
    <row r="38" spans="3:27">
      <c r="C38" s="619"/>
      <c r="D38" s="619"/>
      <c r="E38" s="619"/>
      <c r="F38" s="619"/>
      <c r="G38" s="619"/>
      <c r="H38" s="619"/>
      <c r="I38" s="619"/>
      <c r="J38" s="619"/>
      <c r="K38" s="619"/>
      <c r="L38" s="619"/>
      <c r="M38" s="619"/>
      <c r="N38" s="619"/>
      <c r="O38" s="619"/>
      <c r="P38" s="619"/>
      <c r="Q38" s="619"/>
      <c r="R38" s="619"/>
      <c r="S38" s="619"/>
      <c r="T38" s="619"/>
      <c r="U38" s="619"/>
      <c r="V38" s="619"/>
      <c r="W38" s="619"/>
      <c r="X38" s="619"/>
      <c r="Y38" s="619"/>
      <c r="Z38" s="619"/>
      <c r="AA38" s="619"/>
    </row>
    <row r="39" spans="3:27">
      <c r="C39" s="619"/>
      <c r="D39" s="619"/>
      <c r="E39" s="619"/>
      <c r="F39" s="619"/>
      <c r="G39" s="619"/>
      <c r="H39" s="619"/>
      <c r="I39" s="619"/>
      <c r="J39" s="619"/>
      <c r="K39" s="619"/>
      <c r="L39" s="619"/>
      <c r="M39" s="619"/>
      <c r="N39" s="619"/>
      <c r="O39" s="619"/>
      <c r="P39" s="619"/>
      <c r="Q39" s="619"/>
      <c r="R39" s="619"/>
      <c r="S39" s="619"/>
      <c r="T39" s="619"/>
      <c r="U39" s="619"/>
      <c r="V39" s="619"/>
      <c r="W39" s="619"/>
      <c r="X39" s="619"/>
      <c r="Y39" s="619"/>
      <c r="Z39" s="619"/>
      <c r="AA39" s="619"/>
    </row>
    <row r="40" spans="3:27">
      <c r="C40" s="619"/>
      <c r="D40" s="619"/>
      <c r="E40" s="619"/>
      <c r="F40" s="619"/>
      <c r="G40" s="619"/>
      <c r="H40" s="619"/>
      <c r="I40" s="619"/>
      <c r="J40" s="619"/>
      <c r="K40" s="619"/>
      <c r="L40" s="619"/>
      <c r="M40" s="619"/>
      <c r="N40" s="619"/>
      <c r="O40" s="619"/>
      <c r="P40" s="619"/>
      <c r="Q40" s="619"/>
      <c r="R40" s="619"/>
      <c r="S40" s="619"/>
      <c r="T40" s="619"/>
      <c r="U40" s="619"/>
      <c r="V40" s="619"/>
      <c r="W40" s="619"/>
      <c r="X40" s="619"/>
      <c r="Y40" s="619"/>
      <c r="Z40" s="619"/>
      <c r="AA40" s="619"/>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L62"/>
  <sheetViews>
    <sheetView showGridLines="0" zoomScale="80" zoomScaleNormal="80" workbookViewId="0"/>
  </sheetViews>
  <sheetFormatPr defaultColWidth="9.140625" defaultRowHeight="12.75"/>
  <cols>
    <col min="1" max="1" width="11.85546875" style="365" bestFit="1" customWidth="1"/>
    <col min="2" max="2" width="93.42578125" style="365" customWidth="1"/>
    <col min="3" max="3" width="15.5703125" style="365" bestFit="1" customWidth="1"/>
    <col min="4" max="5" width="16.140625" style="365" customWidth="1"/>
    <col min="6" max="6" width="16.140625" style="381" customWidth="1"/>
    <col min="7" max="7" width="25.28515625" style="381" customWidth="1"/>
    <col min="8" max="8" width="16.140625" style="365" customWidth="1"/>
    <col min="9" max="11" width="16.140625" style="381" customWidth="1"/>
    <col min="12" max="12" width="26.28515625" style="381" customWidth="1"/>
    <col min="13" max="16384" width="9.140625" style="365"/>
  </cols>
  <sheetData>
    <row r="1" spans="1:12" ht="13.5">
      <c r="A1" s="272" t="s">
        <v>108</v>
      </c>
      <c r="B1" s="224" t="str">
        <f>Info!C2</f>
        <v>სს "ბანკი ქართუ"</v>
      </c>
      <c r="F1" s="365"/>
      <c r="G1" s="365"/>
      <c r="I1" s="365"/>
      <c r="J1" s="365"/>
      <c r="K1" s="365"/>
      <c r="L1" s="365"/>
    </row>
    <row r="2" spans="1:12">
      <c r="A2" s="272" t="s">
        <v>109</v>
      </c>
      <c r="B2" s="615">
        <f>'1. key ratios'!B2</f>
        <v>45291</v>
      </c>
      <c r="F2" s="365"/>
      <c r="G2" s="365"/>
      <c r="I2" s="365"/>
      <c r="J2" s="365"/>
      <c r="K2" s="365"/>
      <c r="L2" s="365"/>
    </row>
    <row r="3" spans="1:12">
      <c r="A3" s="274" t="s">
        <v>594</v>
      </c>
      <c r="F3" s="365"/>
      <c r="G3" s="365"/>
      <c r="I3" s="365"/>
      <c r="J3" s="365"/>
      <c r="K3" s="365"/>
      <c r="L3" s="365"/>
    </row>
    <row r="4" spans="1:12">
      <c r="F4" s="365"/>
      <c r="G4" s="365"/>
      <c r="I4" s="365"/>
      <c r="J4" s="365"/>
      <c r="K4" s="365"/>
      <c r="L4" s="365"/>
    </row>
    <row r="5" spans="1:12" ht="37.5" customHeight="1">
      <c r="A5" s="763" t="s">
        <v>595</v>
      </c>
      <c r="B5" s="764"/>
      <c r="C5" s="812" t="s">
        <v>596</v>
      </c>
      <c r="D5" s="813"/>
      <c r="E5" s="813"/>
      <c r="F5" s="813"/>
      <c r="G5" s="813"/>
      <c r="H5" s="812" t="s">
        <v>907</v>
      </c>
      <c r="I5" s="814"/>
      <c r="J5" s="814"/>
      <c r="K5" s="814"/>
      <c r="L5" s="815"/>
    </row>
    <row r="6" spans="1:12" ht="39.6" customHeight="1">
      <c r="A6" s="767"/>
      <c r="B6" s="768"/>
      <c r="C6" s="278"/>
      <c r="D6" s="363" t="s">
        <v>892</v>
      </c>
      <c r="E6" s="363" t="s">
        <v>891</v>
      </c>
      <c r="F6" s="363" t="s">
        <v>890</v>
      </c>
      <c r="G6" s="363" t="s">
        <v>889</v>
      </c>
      <c r="H6" s="382"/>
      <c r="I6" s="363" t="s">
        <v>892</v>
      </c>
      <c r="J6" s="363" t="s">
        <v>891</v>
      </c>
      <c r="K6" s="363" t="s">
        <v>890</v>
      </c>
      <c r="L6" s="363" t="s">
        <v>889</v>
      </c>
    </row>
    <row r="7" spans="1:12">
      <c r="A7" s="355">
        <v>1</v>
      </c>
      <c r="B7" s="368" t="s">
        <v>518</v>
      </c>
      <c r="C7" s="487">
        <v>7469906.8815521346</v>
      </c>
      <c r="D7" s="487">
        <v>7176933.2561021969</v>
      </c>
      <c r="E7" s="487">
        <v>14852.119999999999</v>
      </c>
      <c r="F7" s="487">
        <v>278121.50544993958</v>
      </c>
      <c r="G7" s="487">
        <v>0</v>
      </c>
      <c r="H7" s="487">
        <v>281329.43096873962</v>
      </c>
      <c r="I7" s="487">
        <v>268770.38528842357</v>
      </c>
      <c r="J7" s="487">
        <v>30.220848941173411</v>
      </c>
      <c r="K7" s="487">
        <v>12528.824831374968</v>
      </c>
      <c r="L7" s="487">
        <v>0</v>
      </c>
    </row>
    <row r="8" spans="1:12">
      <c r="A8" s="355">
        <v>2</v>
      </c>
      <c r="B8" s="368" t="s">
        <v>519</v>
      </c>
      <c r="C8" s="492">
        <v>5673015.6429821625</v>
      </c>
      <c r="D8" s="487">
        <v>5321005.473156915</v>
      </c>
      <c r="E8" s="487">
        <v>999.51</v>
      </c>
      <c r="F8" s="493">
        <v>351010.6598252476</v>
      </c>
      <c r="G8" s="493">
        <v>0</v>
      </c>
      <c r="H8" s="487">
        <v>13172.55440620007</v>
      </c>
      <c r="I8" s="493">
        <v>3415.5667271327502</v>
      </c>
      <c r="J8" s="493">
        <v>99.951000000000008</v>
      </c>
      <c r="K8" s="493">
        <v>9657.0366790673161</v>
      </c>
      <c r="L8" s="493">
        <v>0</v>
      </c>
    </row>
    <row r="9" spans="1:12">
      <c r="A9" s="355">
        <v>3</v>
      </c>
      <c r="B9" s="368" t="s">
        <v>868</v>
      </c>
      <c r="C9" s="492">
        <v>3.3618000000000001</v>
      </c>
      <c r="D9" s="487">
        <v>0</v>
      </c>
      <c r="E9" s="487">
        <v>0</v>
      </c>
      <c r="F9" s="494">
        <v>3.3618000000000001</v>
      </c>
      <c r="G9" s="494">
        <v>0</v>
      </c>
      <c r="H9" s="487">
        <v>3.3618000000000001</v>
      </c>
      <c r="I9" s="494">
        <v>0</v>
      </c>
      <c r="J9" s="494">
        <v>0</v>
      </c>
      <c r="K9" s="494">
        <v>3.3618000000000001</v>
      </c>
      <c r="L9" s="494">
        <v>0</v>
      </c>
    </row>
    <row r="10" spans="1:12">
      <c r="A10" s="355">
        <v>4</v>
      </c>
      <c r="B10" s="368" t="s">
        <v>520</v>
      </c>
      <c r="C10" s="492">
        <v>83228861.940886304</v>
      </c>
      <c r="D10" s="487">
        <v>40592585.133909628</v>
      </c>
      <c r="E10" s="487">
        <v>9880853.3884280007</v>
      </c>
      <c r="F10" s="494">
        <v>32755423.418548666</v>
      </c>
      <c r="G10" s="494">
        <v>0</v>
      </c>
      <c r="H10" s="487">
        <v>8074529.8476249389</v>
      </c>
      <c r="I10" s="494">
        <v>83195.529857725895</v>
      </c>
      <c r="J10" s="494">
        <v>44235.274459999986</v>
      </c>
      <c r="K10" s="494">
        <v>7947099.0433072131</v>
      </c>
      <c r="L10" s="494">
        <v>0</v>
      </c>
    </row>
    <row r="11" spans="1:12">
      <c r="A11" s="355">
        <v>5</v>
      </c>
      <c r="B11" s="368" t="s">
        <v>521</v>
      </c>
      <c r="C11" s="492">
        <v>85142191.009923905</v>
      </c>
      <c r="D11" s="487">
        <v>62046026.499096513</v>
      </c>
      <c r="E11" s="487">
        <v>6721020.1241593985</v>
      </c>
      <c r="F11" s="494">
        <v>16375144.386668002</v>
      </c>
      <c r="G11" s="494">
        <v>0</v>
      </c>
      <c r="H11" s="487">
        <v>5668418.267976108</v>
      </c>
      <c r="I11" s="494">
        <v>428578.67182597268</v>
      </c>
      <c r="J11" s="494">
        <v>821737.64961242804</v>
      </c>
      <c r="K11" s="494">
        <v>4418101.9465377079</v>
      </c>
      <c r="L11" s="494">
        <v>0</v>
      </c>
    </row>
    <row r="12" spans="1:12">
      <c r="A12" s="355">
        <v>6</v>
      </c>
      <c r="B12" s="368" t="s">
        <v>522</v>
      </c>
      <c r="C12" s="492">
        <v>45964012.390289426</v>
      </c>
      <c r="D12" s="487">
        <v>45893802.684073426</v>
      </c>
      <c r="E12" s="487">
        <v>0</v>
      </c>
      <c r="F12" s="494">
        <v>70209.706216000006</v>
      </c>
      <c r="G12" s="494">
        <v>0</v>
      </c>
      <c r="H12" s="487">
        <v>318617.83956908988</v>
      </c>
      <c r="I12" s="494">
        <v>318051.5227880099</v>
      </c>
      <c r="J12" s="494">
        <v>0</v>
      </c>
      <c r="K12" s="494">
        <v>566.31678108000187</v>
      </c>
      <c r="L12" s="494">
        <v>0</v>
      </c>
    </row>
    <row r="13" spans="1:12">
      <c r="A13" s="355">
        <v>7</v>
      </c>
      <c r="B13" s="368" t="s">
        <v>523</v>
      </c>
      <c r="C13" s="492">
        <v>14870892.646668263</v>
      </c>
      <c r="D13" s="487">
        <v>4471010.2652862119</v>
      </c>
      <c r="E13" s="487">
        <v>4593147.271536056</v>
      </c>
      <c r="F13" s="494">
        <v>5806735.1098459978</v>
      </c>
      <c r="G13" s="494">
        <v>0</v>
      </c>
      <c r="H13" s="487">
        <v>950618.00713477563</v>
      </c>
      <c r="I13" s="494">
        <v>14999.599137916086</v>
      </c>
      <c r="J13" s="494">
        <v>63895.485251583457</v>
      </c>
      <c r="K13" s="494">
        <v>871722.92274527578</v>
      </c>
      <c r="L13" s="494">
        <v>0</v>
      </c>
    </row>
    <row r="14" spans="1:12">
      <c r="A14" s="355">
        <v>8</v>
      </c>
      <c r="B14" s="368" t="s">
        <v>524</v>
      </c>
      <c r="C14" s="492">
        <v>2139247.9138637548</v>
      </c>
      <c r="D14" s="487">
        <v>1879888.6549696939</v>
      </c>
      <c r="E14" s="487">
        <v>0</v>
      </c>
      <c r="F14" s="494">
        <v>259359.25889406103</v>
      </c>
      <c r="G14" s="494">
        <v>0</v>
      </c>
      <c r="H14" s="487">
        <v>4197.9365531324602</v>
      </c>
      <c r="I14" s="494">
        <v>2901.1402586621348</v>
      </c>
      <c r="J14" s="494">
        <v>0</v>
      </c>
      <c r="K14" s="494">
        <v>1296.7962944703252</v>
      </c>
      <c r="L14" s="494">
        <v>0</v>
      </c>
    </row>
    <row r="15" spans="1:12">
      <c r="A15" s="355">
        <v>9</v>
      </c>
      <c r="B15" s="368" t="s">
        <v>525</v>
      </c>
      <c r="C15" s="492">
        <v>137521653.25287604</v>
      </c>
      <c r="D15" s="487">
        <v>129864670.2382416</v>
      </c>
      <c r="E15" s="487">
        <v>133195.45494694289</v>
      </c>
      <c r="F15" s="494">
        <v>7523787.5596875921</v>
      </c>
      <c r="G15" s="494">
        <v>0</v>
      </c>
      <c r="H15" s="487">
        <v>3245876.6221389878</v>
      </c>
      <c r="I15" s="494">
        <v>722899.58099730697</v>
      </c>
      <c r="J15" s="494">
        <v>13898.549841820792</v>
      </c>
      <c r="K15" s="494">
        <v>2509078.4912998602</v>
      </c>
      <c r="L15" s="494">
        <v>0</v>
      </c>
    </row>
    <row r="16" spans="1:12">
      <c r="A16" s="355">
        <v>10</v>
      </c>
      <c r="B16" s="368" t="s">
        <v>526</v>
      </c>
      <c r="C16" s="492">
        <v>4725829.2876451155</v>
      </c>
      <c r="D16" s="487">
        <v>4691315.9676451162</v>
      </c>
      <c r="E16" s="487">
        <v>34513.320000000007</v>
      </c>
      <c r="F16" s="494">
        <v>0</v>
      </c>
      <c r="G16" s="494">
        <v>0</v>
      </c>
      <c r="H16" s="487">
        <v>2130.4461103523131</v>
      </c>
      <c r="I16" s="494">
        <v>2060.9810307417365</v>
      </c>
      <c r="J16" s="494">
        <v>69.465079610576339</v>
      </c>
      <c r="K16" s="494">
        <v>0</v>
      </c>
      <c r="L16" s="494">
        <v>0</v>
      </c>
    </row>
    <row r="17" spans="1:12">
      <c r="A17" s="355">
        <v>11</v>
      </c>
      <c r="B17" s="368" t="s">
        <v>527</v>
      </c>
      <c r="C17" s="492">
        <v>1039285.643063882</v>
      </c>
      <c r="D17" s="487">
        <v>1039285.643063882</v>
      </c>
      <c r="E17" s="487">
        <v>0</v>
      </c>
      <c r="F17" s="494">
        <v>0</v>
      </c>
      <c r="G17" s="494">
        <v>0</v>
      </c>
      <c r="H17" s="487">
        <v>209.64431516252336</v>
      </c>
      <c r="I17" s="494">
        <v>209.64431516252336</v>
      </c>
      <c r="J17" s="494">
        <v>0</v>
      </c>
      <c r="K17" s="494">
        <v>0</v>
      </c>
      <c r="L17" s="494">
        <v>0</v>
      </c>
    </row>
    <row r="18" spans="1:12">
      <c r="A18" s="355">
        <v>12</v>
      </c>
      <c r="B18" s="368" t="s">
        <v>528</v>
      </c>
      <c r="C18" s="492">
        <v>41943081.551448353</v>
      </c>
      <c r="D18" s="487">
        <v>17760416.635877363</v>
      </c>
      <c r="E18" s="487">
        <v>0</v>
      </c>
      <c r="F18" s="494">
        <v>24182664.915571004</v>
      </c>
      <c r="G18" s="494">
        <v>0</v>
      </c>
      <c r="H18" s="487">
        <v>6846539.1374035832</v>
      </c>
      <c r="I18" s="494">
        <v>87232.051073756171</v>
      </c>
      <c r="J18" s="494">
        <v>0</v>
      </c>
      <c r="K18" s="494">
        <v>6759307.0863298271</v>
      </c>
      <c r="L18" s="494">
        <v>0</v>
      </c>
    </row>
    <row r="19" spans="1:12">
      <c r="A19" s="355">
        <v>13</v>
      </c>
      <c r="B19" s="368" t="s">
        <v>529</v>
      </c>
      <c r="C19" s="492">
        <v>28700106.352798723</v>
      </c>
      <c r="D19" s="487">
        <v>25156434.038824912</v>
      </c>
      <c r="E19" s="487">
        <v>0</v>
      </c>
      <c r="F19" s="494">
        <v>3543672.3139738087</v>
      </c>
      <c r="G19" s="494">
        <v>0</v>
      </c>
      <c r="H19" s="487">
        <v>787135.44671552104</v>
      </c>
      <c r="I19" s="494">
        <v>78856.568638193625</v>
      </c>
      <c r="J19" s="494">
        <v>0</v>
      </c>
      <c r="K19" s="494">
        <v>708278.87807732751</v>
      </c>
      <c r="L19" s="494">
        <v>0</v>
      </c>
    </row>
    <row r="20" spans="1:12">
      <c r="A20" s="355">
        <v>14</v>
      </c>
      <c r="B20" s="368" t="s">
        <v>530</v>
      </c>
      <c r="C20" s="492">
        <v>39992448.456849255</v>
      </c>
      <c r="D20" s="487">
        <v>13645937.940976588</v>
      </c>
      <c r="E20" s="487">
        <v>2830248.4040818084</v>
      </c>
      <c r="F20" s="494">
        <v>22873699.310700867</v>
      </c>
      <c r="G20" s="494">
        <v>642562.80108999996</v>
      </c>
      <c r="H20" s="487">
        <v>579672.4379768403</v>
      </c>
      <c r="I20" s="494">
        <v>26222.960413715413</v>
      </c>
      <c r="J20" s="494">
        <v>5609.8259970223762</v>
      </c>
      <c r="K20" s="494">
        <v>544626.83756065241</v>
      </c>
      <c r="L20" s="494">
        <v>3212.8140054500604</v>
      </c>
    </row>
    <row r="21" spans="1:12">
      <c r="A21" s="355">
        <v>15</v>
      </c>
      <c r="B21" s="368" t="s">
        <v>531</v>
      </c>
      <c r="C21" s="492">
        <v>513065.42284925387</v>
      </c>
      <c r="D21" s="487">
        <v>78265.578955253848</v>
      </c>
      <c r="E21" s="487">
        <v>0</v>
      </c>
      <c r="F21" s="494">
        <v>434799.84389400005</v>
      </c>
      <c r="G21" s="494">
        <v>0</v>
      </c>
      <c r="H21" s="487">
        <v>64174.286093599127</v>
      </c>
      <c r="I21" s="494">
        <v>21.382111860982818</v>
      </c>
      <c r="J21" s="494">
        <v>0</v>
      </c>
      <c r="K21" s="494">
        <v>64152.903981738142</v>
      </c>
      <c r="L21" s="494">
        <v>0</v>
      </c>
    </row>
    <row r="22" spans="1:12">
      <c r="A22" s="355">
        <v>16</v>
      </c>
      <c r="B22" s="368" t="s">
        <v>532</v>
      </c>
      <c r="C22" s="492">
        <v>87556878.102616936</v>
      </c>
      <c r="D22" s="487">
        <v>87556878.102616936</v>
      </c>
      <c r="E22" s="487">
        <v>0</v>
      </c>
      <c r="F22" s="494">
        <v>0</v>
      </c>
      <c r="G22" s="494">
        <v>0</v>
      </c>
      <c r="H22" s="487">
        <v>1257147.4677599999</v>
      </c>
      <c r="I22" s="494">
        <v>1257147.4677599999</v>
      </c>
      <c r="J22" s="494">
        <v>0</v>
      </c>
      <c r="K22" s="494">
        <v>0</v>
      </c>
      <c r="L22" s="494">
        <v>0</v>
      </c>
    </row>
    <row r="23" spans="1:12">
      <c r="A23" s="355">
        <v>17</v>
      </c>
      <c r="B23" s="368" t="s">
        <v>533</v>
      </c>
      <c r="C23" s="492">
        <v>13893030.491717065</v>
      </c>
      <c r="D23" s="487">
        <v>13893030.491717065</v>
      </c>
      <c r="E23" s="487">
        <v>0</v>
      </c>
      <c r="F23" s="494">
        <v>0</v>
      </c>
      <c r="G23" s="494">
        <v>0</v>
      </c>
      <c r="H23" s="487">
        <v>4179.8069722369637</v>
      </c>
      <c r="I23" s="494">
        <v>4179.8069722369637</v>
      </c>
      <c r="J23" s="494">
        <v>0</v>
      </c>
      <c r="K23" s="494">
        <v>0</v>
      </c>
      <c r="L23" s="494">
        <v>0</v>
      </c>
    </row>
    <row r="24" spans="1:12">
      <c r="A24" s="355">
        <v>18</v>
      </c>
      <c r="B24" s="368" t="s">
        <v>534</v>
      </c>
      <c r="C24" s="492">
        <v>3389382.0315126767</v>
      </c>
      <c r="D24" s="487">
        <v>1071303.5629886771</v>
      </c>
      <c r="E24" s="487">
        <v>0</v>
      </c>
      <c r="F24" s="494">
        <v>2318078.4685240001</v>
      </c>
      <c r="G24" s="494">
        <v>0</v>
      </c>
      <c r="H24" s="487">
        <v>641468.22949062195</v>
      </c>
      <c r="I24" s="494">
        <v>227.56370062195279</v>
      </c>
      <c r="J24" s="494">
        <v>0</v>
      </c>
      <c r="K24" s="494">
        <v>641240.66579</v>
      </c>
      <c r="L24" s="494">
        <v>0</v>
      </c>
    </row>
    <row r="25" spans="1:12">
      <c r="A25" s="355">
        <v>19</v>
      </c>
      <c r="B25" s="368" t="s">
        <v>535</v>
      </c>
      <c r="C25" s="492">
        <v>9310234.2245998234</v>
      </c>
      <c r="D25" s="487">
        <v>9310234.2245998234</v>
      </c>
      <c r="E25" s="487">
        <v>0</v>
      </c>
      <c r="F25" s="494">
        <v>0</v>
      </c>
      <c r="G25" s="494">
        <v>0</v>
      </c>
      <c r="H25" s="487">
        <v>18182.632867336495</v>
      </c>
      <c r="I25" s="494">
        <v>18182.632867336495</v>
      </c>
      <c r="J25" s="494">
        <v>0</v>
      </c>
      <c r="K25" s="494">
        <v>0</v>
      </c>
      <c r="L25" s="494">
        <v>0</v>
      </c>
    </row>
    <row r="26" spans="1:12">
      <c r="A26" s="355">
        <v>20</v>
      </c>
      <c r="B26" s="368" t="s">
        <v>536</v>
      </c>
      <c r="C26" s="492">
        <v>30900817.033206459</v>
      </c>
      <c r="D26" s="487">
        <v>30607603.757414039</v>
      </c>
      <c r="E26" s="487">
        <v>293213.27579242096</v>
      </c>
      <c r="F26" s="494">
        <v>0</v>
      </c>
      <c r="G26" s="494">
        <v>0</v>
      </c>
      <c r="H26" s="487">
        <v>213285.96804651903</v>
      </c>
      <c r="I26" s="494">
        <v>212684.36101827005</v>
      </c>
      <c r="J26" s="494">
        <v>601.60702824898613</v>
      </c>
      <c r="K26" s="494">
        <v>0</v>
      </c>
      <c r="L26" s="494">
        <v>0</v>
      </c>
    </row>
    <row r="27" spans="1:12">
      <c r="A27" s="355">
        <v>21</v>
      </c>
      <c r="B27" s="368" t="s">
        <v>537</v>
      </c>
      <c r="C27" s="492">
        <v>1629547.7162520497</v>
      </c>
      <c r="D27" s="487">
        <v>1629224.9174520497</v>
      </c>
      <c r="E27" s="487">
        <v>0</v>
      </c>
      <c r="F27" s="494">
        <v>322.79880000000003</v>
      </c>
      <c r="G27" s="494">
        <v>0</v>
      </c>
      <c r="H27" s="487">
        <v>2974.599561865728</v>
      </c>
      <c r="I27" s="494">
        <v>2651.800761865728</v>
      </c>
      <c r="J27" s="494">
        <v>0</v>
      </c>
      <c r="K27" s="494">
        <v>322.79880000000003</v>
      </c>
      <c r="L27" s="494">
        <v>0</v>
      </c>
    </row>
    <row r="28" spans="1:12">
      <c r="A28" s="355">
        <v>22</v>
      </c>
      <c r="B28" s="368" t="s">
        <v>538</v>
      </c>
      <c r="C28" s="492">
        <v>50380943.491920717</v>
      </c>
      <c r="D28" s="487">
        <v>32235902.874050647</v>
      </c>
      <c r="E28" s="487">
        <v>0</v>
      </c>
      <c r="F28" s="494">
        <v>18145040.61787007</v>
      </c>
      <c r="G28" s="494">
        <v>0</v>
      </c>
      <c r="H28" s="487">
        <v>15613598.659650499</v>
      </c>
      <c r="I28" s="494">
        <v>10639.97265</v>
      </c>
      <c r="J28" s="494">
        <v>0</v>
      </c>
      <c r="K28" s="494">
        <v>15602958.687000496</v>
      </c>
      <c r="L28" s="494">
        <v>0</v>
      </c>
    </row>
    <row r="29" spans="1:12">
      <c r="A29" s="355">
        <v>23</v>
      </c>
      <c r="B29" s="368" t="s">
        <v>539</v>
      </c>
      <c r="C29" s="492">
        <v>89072149.082353801</v>
      </c>
      <c r="D29" s="487">
        <v>80320292.98033087</v>
      </c>
      <c r="E29" s="487">
        <v>1886834.9531644129</v>
      </c>
      <c r="F29" s="494">
        <v>6865021.1488585081</v>
      </c>
      <c r="G29" s="494">
        <v>0</v>
      </c>
      <c r="H29" s="487">
        <v>1087084.1509720578</v>
      </c>
      <c r="I29" s="494">
        <v>798926.0852566174</v>
      </c>
      <c r="J29" s="494">
        <v>6149.44984562839</v>
      </c>
      <c r="K29" s="494">
        <v>282008.61586981115</v>
      </c>
      <c r="L29" s="494">
        <v>0</v>
      </c>
    </row>
    <row r="30" spans="1:12">
      <c r="A30" s="355">
        <v>24</v>
      </c>
      <c r="B30" s="368" t="s">
        <v>540</v>
      </c>
      <c r="C30" s="492">
        <v>39453480.117609292</v>
      </c>
      <c r="D30" s="487">
        <v>33861982.407831289</v>
      </c>
      <c r="E30" s="487">
        <v>139954.87</v>
      </c>
      <c r="F30" s="494">
        <v>5451542.8397779996</v>
      </c>
      <c r="G30" s="494">
        <v>0</v>
      </c>
      <c r="H30" s="487">
        <v>873761.38189859525</v>
      </c>
      <c r="I30" s="494">
        <v>22228.885815839792</v>
      </c>
      <c r="J30" s="494">
        <v>305.39316973642485</v>
      </c>
      <c r="K30" s="494">
        <v>851227.10291301925</v>
      </c>
      <c r="L30" s="494">
        <v>0</v>
      </c>
    </row>
    <row r="31" spans="1:12">
      <c r="A31" s="355">
        <v>25</v>
      </c>
      <c r="B31" s="368" t="s">
        <v>541</v>
      </c>
      <c r="C31" s="492">
        <v>55993553.18490611</v>
      </c>
      <c r="D31" s="487">
        <v>49527661.460070081</v>
      </c>
      <c r="E31" s="487">
        <v>1285403.2857895046</v>
      </c>
      <c r="F31" s="494">
        <v>4387337.8288625572</v>
      </c>
      <c r="G31" s="494">
        <v>793150.61018399999</v>
      </c>
      <c r="H31" s="487">
        <v>2259011.4156604698</v>
      </c>
      <c r="I31" s="494">
        <v>456102.82491411618</v>
      </c>
      <c r="J31" s="494">
        <v>4653.3946468298873</v>
      </c>
      <c r="K31" s="494">
        <v>1796177.8597622397</v>
      </c>
      <c r="L31" s="494">
        <v>2077.3363372837716</v>
      </c>
    </row>
    <row r="32" spans="1:12">
      <c r="A32" s="355">
        <v>26</v>
      </c>
      <c r="B32" s="368" t="s">
        <v>597</v>
      </c>
      <c r="C32" s="492">
        <v>465007.82559299975</v>
      </c>
      <c r="D32" s="487">
        <v>360764.55869300012</v>
      </c>
      <c r="E32" s="487">
        <v>698.55000000000007</v>
      </c>
      <c r="F32" s="494">
        <v>103544.71690000014</v>
      </c>
      <c r="G32" s="494">
        <v>0</v>
      </c>
      <c r="H32" s="487">
        <v>110829.86307386015</v>
      </c>
      <c r="I32" s="494">
        <v>7215.2911738600014</v>
      </c>
      <c r="J32" s="494">
        <v>69.855000000000004</v>
      </c>
      <c r="K32" s="494">
        <v>103544.71690000014</v>
      </c>
      <c r="L32" s="494">
        <v>0</v>
      </c>
    </row>
    <row r="33" spans="1:12">
      <c r="A33" s="355">
        <v>27</v>
      </c>
      <c r="B33" s="410" t="s">
        <v>66</v>
      </c>
      <c r="C33" s="495">
        <v>880968625.05778444</v>
      </c>
      <c r="D33" s="495">
        <v>699992457.34794378</v>
      </c>
      <c r="E33" s="495">
        <v>27814934.52789855</v>
      </c>
      <c r="F33" s="495">
        <v>151725519.77066833</v>
      </c>
      <c r="G33" s="495">
        <v>1435713.4112740001</v>
      </c>
      <c r="H33" s="495">
        <v>48918149.442741103</v>
      </c>
      <c r="I33" s="495">
        <v>4827602.277355345</v>
      </c>
      <c r="J33" s="495">
        <v>961356.12178185</v>
      </c>
      <c r="K33" s="495">
        <v>43123900.893261164</v>
      </c>
      <c r="L33" s="495">
        <v>5290.1503427338321</v>
      </c>
    </row>
    <row r="35" spans="1:12">
      <c r="B35" s="409"/>
      <c r="C35" s="631"/>
      <c r="D35" s="631"/>
      <c r="E35" s="631"/>
      <c r="F35" s="631"/>
      <c r="G35" s="631"/>
      <c r="H35" s="631"/>
      <c r="I35" s="631"/>
      <c r="J35" s="631"/>
      <c r="K35" s="631"/>
      <c r="L35" s="631"/>
    </row>
    <row r="36" spans="1:12">
      <c r="C36" s="631"/>
      <c r="D36" s="631"/>
      <c r="E36" s="631"/>
      <c r="F36" s="631"/>
      <c r="G36" s="631"/>
      <c r="H36" s="631"/>
      <c r="I36" s="631"/>
      <c r="J36" s="631"/>
      <c r="K36" s="631"/>
      <c r="L36" s="631"/>
    </row>
    <row r="37" spans="1:12">
      <c r="C37" s="631"/>
      <c r="D37" s="631"/>
      <c r="E37" s="631"/>
      <c r="F37" s="631"/>
      <c r="G37" s="631"/>
      <c r="H37" s="631"/>
      <c r="I37" s="631"/>
      <c r="J37" s="631"/>
      <c r="K37" s="631"/>
      <c r="L37" s="631"/>
    </row>
    <row r="38" spans="1:12">
      <c r="C38" s="631"/>
      <c r="D38" s="631"/>
      <c r="E38" s="631"/>
      <c r="F38" s="631"/>
      <c r="G38" s="631"/>
      <c r="H38" s="631"/>
      <c r="I38" s="631"/>
      <c r="J38" s="631"/>
      <c r="K38" s="631"/>
      <c r="L38" s="631"/>
    </row>
    <row r="39" spans="1:12">
      <c r="C39" s="631"/>
      <c r="D39" s="631"/>
      <c r="E39" s="631"/>
      <c r="F39" s="631"/>
      <c r="G39" s="631"/>
      <c r="H39" s="631"/>
      <c r="I39" s="631"/>
      <c r="J39" s="631"/>
      <c r="K39" s="631"/>
      <c r="L39" s="631"/>
    </row>
    <row r="40" spans="1:12">
      <c r="C40" s="631"/>
      <c r="D40" s="631"/>
      <c r="E40" s="631"/>
      <c r="F40" s="631"/>
      <c r="G40" s="631"/>
      <c r="H40" s="631"/>
      <c r="I40" s="631"/>
      <c r="J40" s="631"/>
      <c r="K40" s="631"/>
      <c r="L40" s="631"/>
    </row>
    <row r="41" spans="1:12">
      <c r="C41" s="631"/>
      <c r="D41" s="631"/>
      <c r="E41" s="631"/>
      <c r="F41" s="631"/>
      <c r="G41" s="631"/>
      <c r="H41" s="631"/>
      <c r="I41" s="631"/>
      <c r="J41" s="631"/>
      <c r="K41" s="631"/>
      <c r="L41" s="631"/>
    </row>
    <row r="42" spans="1:12">
      <c r="C42" s="631"/>
      <c r="D42" s="631"/>
      <c r="E42" s="631"/>
      <c r="F42" s="631"/>
      <c r="G42" s="631"/>
      <c r="H42" s="631"/>
      <c r="I42" s="631"/>
      <c r="J42" s="631"/>
      <c r="K42" s="631"/>
      <c r="L42" s="631"/>
    </row>
    <row r="43" spans="1:12">
      <c r="C43" s="631"/>
      <c r="D43" s="631"/>
      <c r="E43" s="631"/>
      <c r="F43" s="631"/>
      <c r="G43" s="631"/>
      <c r="H43" s="631"/>
      <c r="I43" s="631"/>
      <c r="J43" s="631"/>
      <c r="K43" s="631"/>
      <c r="L43" s="631"/>
    </row>
    <row r="44" spans="1:12">
      <c r="C44" s="631"/>
      <c r="D44" s="631"/>
      <c r="E44" s="631"/>
      <c r="F44" s="631"/>
      <c r="G44" s="631"/>
      <c r="H44" s="631"/>
      <c r="I44" s="631"/>
      <c r="J44" s="631"/>
      <c r="K44" s="631"/>
      <c r="L44" s="631"/>
    </row>
    <row r="45" spans="1:12">
      <c r="C45" s="631"/>
      <c r="D45" s="631"/>
      <c r="E45" s="631"/>
      <c r="F45" s="631"/>
      <c r="G45" s="631"/>
      <c r="H45" s="631"/>
      <c r="I45" s="631"/>
      <c r="J45" s="631"/>
      <c r="K45" s="631"/>
      <c r="L45" s="631"/>
    </row>
    <row r="46" spans="1:12">
      <c r="C46" s="631"/>
      <c r="D46" s="631"/>
      <c r="E46" s="631"/>
      <c r="F46" s="631"/>
      <c r="G46" s="631"/>
      <c r="H46" s="631"/>
      <c r="I46" s="631"/>
      <c r="J46" s="631"/>
      <c r="K46" s="631"/>
      <c r="L46" s="631"/>
    </row>
    <row r="47" spans="1:12">
      <c r="C47" s="631"/>
      <c r="D47" s="631"/>
      <c r="E47" s="631"/>
      <c r="F47" s="631"/>
      <c r="G47" s="631"/>
      <c r="H47" s="631"/>
      <c r="I47" s="631"/>
      <c r="J47" s="631"/>
      <c r="K47" s="631"/>
      <c r="L47" s="631"/>
    </row>
    <row r="48" spans="1:12">
      <c r="C48" s="631"/>
      <c r="D48" s="631"/>
      <c r="E48" s="631"/>
      <c r="F48" s="631"/>
      <c r="G48" s="631"/>
      <c r="H48" s="631"/>
      <c r="I48" s="631"/>
      <c r="J48" s="631"/>
      <c r="K48" s="631"/>
      <c r="L48" s="631"/>
    </row>
    <row r="49" spans="3:12">
      <c r="C49" s="631"/>
      <c r="D49" s="631"/>
      <c r="E49" s="631"/>
      <c r="F49" s="631"/>
      <c r="G49" s="631"/>
      <c r="H49" s="631"/>
      <c r="I49" s="631"/>
      <c r="J49" s="631"/>
      <c r="K49" s="631"/>
      <c r="L49" s="631"/>
    </row>
    <row r="50" spans="3:12">
      <c r="C50" s="631"/>
      <c r="D50" s="631"/>
      <c r="E50" s="631"/>
      <c r="F50" s="631"/>
      <c r="G50" s="631"/>
      <c r="H50" s="631"/>
      <c r="I50" s="631"/>
      <c r="J50" s="631"/>
      <c r="K50" s="631"/>
      <c r="L50" s="631"/>
    </row>
    <row r="51" spans="3:12">
      <c r="C51" s="631"/>
      <c r="D51" s="631"/>
      <c r="E51" s="631"/>
      <c r="F51" s="631"/>
      <c r="G51" s="631"/>
      <c r="H51" s="631"/>
      <c r="I51" s="631"/>
      <c r="J51" s="631"/>
      <c r="K51" s="631"/>
      <c r="L51" s="631"/>
    </row>
    <row r="52" spans="3:12">
      <c r="C52" s="631"/>
      <c r="D52" s="631"/>
      <c r="E52" s="631"/>
      <c r="F52" s="631"/>
      <c r="G52" s="631"/>
      <c r="H52" s="631"/>
      <c r="I52" s="631"/>
      <c r="J52" s="631"/>
      <c r="K52" s="631"/>
      <c r="L52" s="631"/>
    </row>
    <row r="53" spans="3:12">
      <c r="C53" s="631"/>
      <c r="D53" s="631"/>
      <c r="E53" s="631"/>
      <c r="F53" s="631"/>
      <c r="G53" s="631"/>
      <c r="H53" s="631"/>
      <c r="I53" s="631"/>
      <c r="J53" s="631"/>
      <c r="K53" s="631"/>
      <c r="L53" s="631"/>
    </row>
    <row r="54" spans="3:12">
      <c r="C54" s="631"/>
      <c r="D54" s="631"/>
      <c r="E54" s="631"/>
      <c r="F54" s="631"/>
      <c r="G54" s="631"/>
      <c r="H54" s="631"/>
      <c r="I54" s="631"/>
      <c r="J54" s="631"/>
      <c r="K54" s="631"/>
      <c r="L54" s="631"/>
    </row>
    <row r="55" spans="3:12">
      <c r="C55" s="631"/>
      <c r="D55" s="631"/>
      <c r="E55" s="631"/>
      <c r="F55" s="631"/>
      <c r="G55" s="631"/>
      <c r="H55" s="631"/>
      <c r="I55" s="631"/>
      <c r="J55" s="631"/>
      <c r="K55" s="631"/>
      <c r="L55" s="631"/>
    </row>
    <row r="56" spans="3:12">
      <c r="C56" s="631"/>
      <c r="D56" s="631"/>
      <c r="E56" s="631"/>
      <c r="F56" s="631"/>
      <c r="G56" s="631"/>
      <c r="H56" s="631"/>
      <c r="I56" s="631"/>
      <c r="J56" s="631"/>
      <c r="K56" s="631"/>
      <c r="L56" s="631"/>
    </row>
    <row r="57" spans="3:12">
      <c r="C57" s="631"/>
      <c r="D57" s="631"/>
      <c r="E57" s="631"/>
      <c r="F57" s="631"/>
      <c r="G57" s="631"/>
      <c r="H57" s="631"/>
      <c r="I57" s="631"/>
      <c r="J57" s="631"/>
      <c r="K57" s="631"/>
      <c r="L57" s="631"/>
    </row>
    <row r="58" spans="3:12">
      <c r="C58" s="631"/>
      <c r="D58" s="631"/>
      <c r="E58" s="631"/>
      <c r="F58" s="631"/>
      <c r="G58" s="631"/>
      <c r="H58" s="631"/>
      <c r="I58" s="631"/>
      <c r="J58" s="631"/>
      <c r="K58" s="631"/>
      <c r="L58" s="631"/>
    </row>
    <row r="59" spans="3:12">
      <c r="C59" s="631"/>
      <c r="D59" s="631"/>
      <c r="E59" s="631"/>
      <c r="F59" s="631"/>
      <c r="G59" s="631"/>
      <c r="H59" s="631"/>
      <c r="I59" s="631"/>
      <c r="J59" s="631"/>
      <c r="K59" s="631"/>
      <c r="L59" s="631"/>
    </row>
    <row r="60" spans="3:12">
      <c r="C60" s="631"/>
      <c r="D60" s="631"/>
      <c r="E60" s="631"/>
      <c r="F60" s="631"/>
      <c r="G60" s="631"/>
      <c r="H60" s="631"/>
      <c r="I60" s="631"/>
      <c r="J60" s="631"/>
      <c r="K60" s="631"/>
      <c r="L60" s="631"/>
    </row>
    <row r="61" spans="3:12">
      <c r="C61" s="631"/>
      <c r="D61" s="631"/>
      <c r="E61" s="631"/>
      <c r="F61" s="631"/>
      <c r="G61" s="631"/>
      <c r="H61" s="631"/>
      <c r="I61" s="631"/>
      <c r="J61" s="631"/>
      <c r="K61" s="631"/>
      <c r="L61" s="631"/>
    </row>
    <row r="62" spans="3:12">
      <c r="C62" s="631"/>
      <c r="D62" s="631"/>
      <c r="E62" s="631"/>
      <c r="F62" s="631"/>
      <c r="G62" s="631"/>
      <c r="H62" s="631"/>
      <c r="I62" s="631"/>
      <c r="J62" s="631"/>
      <c r="K62" s="631"/>
      <c r="L62" s="631"/>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K22"/>
  <sheetViews>
    <sheetView showGridLines="0" zoomScale="80" zoomScaleNormal="80" workbookViewId="0"/>
  </sheetViews>
  <sheetFormatPr defaultColWidth="8.7109375" defaultRowHeight="12"/>
  <cols>
    <col min="1" max="1" width="11.85546875" style="279" bestFit="1" customWidth="1"/>
    <col min="2" max="2" width="76.42578125" style="279" customWidth="1"/>
    <col min="3" max="11" width="28.28515625" style="279" customWidth="1"/>
    <col min="12" max="16384" width="8.7109375" style="279"/>
  </cols>
  <sheetData>
    <row r="1" spans="1:11" s="273" customFormat="1" ht="13.5">
      <c r="A1" s="272" t="s">
        <v>108</v>
      </c>
      <c r="B1" s="224" t="str">
        <f>Info!C2</f>
        <v>სს "ბანკი ქართუ"</v>
      </c>
      <c r="C1" s="365"/>
      <c r="D1" s="365"/>
      <c r="E1" s="365"/>
      <c r="F1" s="365"/>
      <c r="G1" s="365"/>
      <c r="H1" s="365"/>
      <c r="I1" s="365"/>
      <c r="J1" s="365"/>
      <c r="K1" s="365"/>
    </row>
    <row r="2" spans="1:11" s="273" customFormat="1" ht="12.75">
      <c r="A2" s="272" t="s">
        <v>109</v>
      </c>
      <c r="B2" s="615">
        <f>'1. key ratios'!B2</f>
        <v>45291</v>
      </c>
      <c r="C2" s="365"/>
      <c r="D2" s="365"/>
      <c r="E2" s="365"/>
      <c r="F2" s="365"/>
      <c r="G2" s="365"/>
      <c r="H2" s="365"/>
      <c r="I2" s="365"/>
      <c r="J2" s="365"/>
      <c r="K2" s="365"/>
    </row>
    <row r="3" spans="1:11" s="273" customFormat="1" ht="12.75">
      <c r="A3" s="274" t="s">
        <v>598</v>
      </c>
      <c r="B3" s="365"/>
      <c r="C3" s="365"/>
      <c r="D3" s="365"/>
      <c r="E3" s="365"/>
      <c r="F3" s="365"/>
      <c r="G3" s="365"/>
      <c r="H3" s="365"/>
      <c r="I3" s="365"/>
      <c r="J3" s="365"/>
      <c r="K3" s="365"/>
    </row>
    <row r="4" spans="1:11">
      <c r="A4" s="414"/>
      <c r="B4" s="414"/>
      <c r="C4" s="413" t="s">
        <v>502</v>
      </c>
      <c r="D4" s="413" t="s">
        <v>503</v>
      </c>
      <c r="E4" s="413" t="s">
        <v>504</v>
      </c>
      <c r="F4" s="413" t="s">
        <v>505</v>
      </c>
      <c r="G4" s="413" t="s">
        <v>506</v>
      </c>
      <c r="H4" s="413" t="s">
        <v>507</v>
      </c>
      <c r="I4" s="413" t="s">
        <v>508</v>
      </c>
      <c r="J4" s="413" t="s">
        <v>509</v>
      </c>
      <c r="K4" s="413" t="s">
        <v>510</v>
      </c>
    </row>
    <row r="5" spans="1:11" ht="104.1" customHeight="1">
      <c r="A5" s="816" t="s">
        <v>906</v>
      </c>
      <c r="B5" s="817"/>
      <c r="C5" s="412" t="s">
        <v>599</v>
      </c>
      <c r="D5" s="412" t="s">
        <v>592</v>
      </c>
      <c r="E5" s="412" t="s">
        <v>593</v>
      </c>
      <c r="F5" s="412" t="s">
        <v>905</v>
      </c>
      <c r="G5" s="412" t="s">
        <v>600</v>
      </c>
      <c r="H5" s="412" t="s">
        <v>601</v>
      </c>
      <c r="I5" s="412" t="s">
        <v>602</v>
      </c>
      <c r="J5" s="412" t="s">
        <v>603</v>
      </c>
      <c r="K5" s="412" t="s">
        <v>604</v>
      </c>
    </row>
    <row r="6" spans="1:11" ht="12.75">
      <c r="A6" s="355">
        <v>1</v>
      </c>
      <c r="B6" s="355" t="s">
        <v>605</v>
      </c>
      <c r="C6" s="487">
        <v>60857721.020631418</v>
      </c>
      <c r="D6" s="487">
        <v>6345951.162800001</v>
      </c>
      <c r="E6" s="487">
        <v>0</v>
      </c>
      <c r="F6" s="487">
        <v>0</v>
      </c>
      <c r="G6" s="487">
        <v>657642903.57201004</v>
      </c>
      <c r="H6" s="487">
        <v>5814674.2883330062</v>
      </c>
      <c r="I6" s="487">
        <v>114326409.8267823</v>
      </c>
      <c r="J6" s="487">
        <v>6965218.6524002142</v>
      </c>
      <c r="K6" s="487">
        <v>29015746.534827031</v>
      </c>
    </row>
    <row r="7" spans="1:11" ht="12.75">
      <c r="A7" s="355">
        <v>2</v>
      </c>
      <c r="B7" s="355" t="s">
        <v>606</v>
      </c>
      <c r="C7" s="487">
        <v>0</v>
      </c>
      <c r="D7" s="487">
        <v>0</v>
      </c>
      <c r="E7" s="487">
        <v>0</v>
      </c>
      <c r="F7" s="487">
        <v>0</v>
      </c>
      <c r="G7" s="487">
        <v>0</v>
      </c>
      <c r="H7" s="487">
        <v>0</v>
      </c>
      <c r="I7" s="487">
        <v>11043569.140000001</v>
      </c>
      <c r="J7" s="487">
        <v>0</v>
      </c>
      <c r="K7" s="487">
        <v>23102811.710000001</v>
      </c>
    </row>
    <row r="8" spans="1:11" ht="12.75">
      <c r="A8" s="355">
        <v>3</v>
      </c>
      <c r="B8" s="355" t="s">
        <v>570</v>
      </c>
      <c r="C8" s="487">
        <v>44179448.609571882</v>
      </c>
      <c r="D8" s="487">
        <v>0</v>
      </c>
      <c r="E8" s="487">
        <v>0</v>
      </c>
      <c r="F8" s="487">
        <v>0</v>
      </c>
      <c r="G8" s="487">
        <v>69159193.814876705</v>
      </c>
      <c r="H8" s="487">
        <v>1656699.0408007239</v>
      </c>
      <c r="I8" s="487">
        <v>24769757.146663457</v>
      </c>
      <c r="J8" s="487">
        <v>10000094.586290304</v>
      </c>
      <c r="K8" s="487">
        <v>14513395.29709693</v>
      </c>
    </row>
    <row r="9" spans="1:11" ht="12.75">
      <c r="A9" s="355">
        <v>4</v>
      </c>
      <c r="B9" s="372" t="s">
        <v>904</v>
      </c>
      <c r="C9" s="496">
        <v>10340257.954104939</v>
      </c>
      <c r="D9" s="496">
        <v>1157456.6078000001</v>
      </c>
      <c r="E9" s="496">
        <v>0</v>
      </c>
      <c r="F9" s="496">
        <v>0</v>
      </c>
      <c r="G9" s="496">
        <v>127722063.3904836</v>
      </c>
      <c r="H9" s="496">
        <v>76080.124023999437</v>
      </c>
      <c r="I9" s="496">
        <v>6961302.5260410542</v>
      </c>
      <c r="J9" s="496">
        <v>1459534.9305192803</v>
      </c>
      <c r="K9" s="496">
        <v>5444537.648969532</v>
      </c>
    </row>
    <row r="10" spans="1:11" ht="12.75">
      <c r="A10" s="355">
        <v>5</v>
      </c>
      <c r="B10" s="372" t="s">
        <v>903</v>
      </c>
      <c r="C10" s="496">
        <v>0</v>
      </c>
      <c r="D10" s="496">
        <v>0</v>
      </c>
      <c r="E10" s="496">
        <v>0</v>
      </c>
      <c r="F10" s="496">
        <v>0</v>
      </c>
      <c r="G10" s="496">
        <v>0</v>
      </c>
      <c r="H10" s="496">
        <v>0</v>
      </c>
      <c r="I10" s="496">
        <v>0</v>
      </c>
      <c r="J10" s="496">
        <v>0</v>
      </c>
      <c r="K10" s="496">
        <v>0</v>
      </c>
    </row>
    <row r="11" spans="1:11" ht="12.75">
      <c r="A11" s="355">
        <v>6</v>
      </c>
      <c r="B11" s="372" t="s">
        <v>902</v>
      </c>
      <c r="C11" s="496">
        <v>0</v>
      </c>
      <c r="D11" s="496">
        <v>0</v>
      </c>
      <c r="E11" s="496">
        <v>0</v>
      </c>
      <c r="F11" s="496">
        <v>0</v>
      </c>
      <c r="G11" s="496">
        <v>3386635.06</v>
      </c>
      <c r="H11" s="496">
        <v>0</v>
      </c>
      <c r="I11" s="496">
        <v>0</v>
      </c>
      <c r="J11" s="496">
        <v>0</v>
      </c>
      <c r="K11" s="496">
        <v>1202.1500000000001</v>
      </c>
    </row>
    <row r="13" spans="1:11" ht="15">
      <c r="B13" s="411"/>
      <c r="C13" s="632"/>
      <c r="D13" s="632"/>
      <c r="E13" s="632"/>
      <c r="F13" s="632"/>
      <c r="G13" s="632"/>
      <c r="H13" s="632"/>
      <c r="I13" s="632"/>
      <c r="J13" s="632"/>
      <c r="K13" s="632"/>
    </row>
    <row r="14" spans="1:11">
      <c r="C14" s="632"/>
      <c r="D14" s="632"/>
      <c r="E14" s="632"/>
      <c r="F14" s="632"/>
      <c r="G14" s="632"/>
      <c r="H14" s="632"/>
      <c r="I14" s="632"/>
      <c r="J14" s="632"/>
      <c r="K14" s="632"/>
    </row>
    <row r="15" spans="1:11">
      <c r="C15" s="632"/>
      <c r="D15" s="632"/>
      <c r="E15" s="632"/>
      <c r="F15" s="632"/>
      <c r="G15" s="632"/>
      <c r="H15" s="632"/>
      <c r="I15" s="632"/>
      <c r="J15" s="632"/>
      <c r="K15" s="632"/>
    </row>
    <row r="16" spans="1:11">
      <c r="C16" s="632"/>
      <c r="D16" s="632"/>
      <c r="E16" s="632"/>
      <c r="F16" s="632"/>
      <c r="G16" s="632"/>
      <c r="H16" s="632"/>
      <c r="I16" s="632"/>
      <c r="J16" s="632"/>
      <c r="K16" s="632"/>
    </row>
    <row r="17" spans="3:11">
      <c r="C17" s="632"/>
      <c r="D17" s="632"/>
      <c r="E17" s="632"/>
      <c r="F17" s="632"/>
      <c r="G17" s="632"/>
      <c r="H17" s="632"/>
      <c r="I17" s="632"/>
      <c r="J17" s="632"/>
      <c r="K17" s="632"/>
    </row>
    <row r="18" spans="3:11">
      <c r="C18" s="632"/>
      <c r="D18" s="632"/>
      <c r="E18" s="632"/>
      <c r="F18" s="632"/>
      <c r="G18" s="632"/>
      <c r="H18" s="632"/>
      <c r="I18" s="632"/>
      <c r="J18" s="632"/>
      <c r="K18" s="632"/>
    </row>
    <row r="19" spans="3:11">
      <c r="C19" s="632"/>
      <c r="D19" s="632"/>
      <c r="E19" s="632"/>
      <c r="F19" s="632"/>
      <c r="G19" s="632"/>
      <c r="H19" s="632"/>
      <c r="I19" s="632"/>
      <c r="J19" s="632"/>
      <c r="K19" s="632"/>
    </row>
    <row r="20" spans="3:11">
      <c r="C20" s="632"/>
    </row>
    <row r="21" spans="3:11">
      <c r="C21" s="632"/>
    </row>
    <row r="22" spans="3:11">
      <c r="C22" s="632"/>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V37"/>
  <sheetViews>
    <sheetView showGridLines="0" zoomScale="80" zoomScaleNormal="80" workbookViewId="0"/>
  </sheetViews>
  <sheetFormatPr defaultColWidth="8.7109375" defaultRowHeight="15"/>
  <cols>
    <col min="1" max="1" width="10" style="415" bestFit="1" customWidth="1"/>
    <col min="2" max="2" width="71.7109375" style="415" customWidth="1"/>
    <col min="3" max="3" width="14.5703125" style="415" bestFit="1" customWidth="1"/>
    <col min="4" max="5" width="15.28515625" style="415" bestFit="1" customWidth="1"/>
    <col min="6" max="6" width="20.140625" style="415" bestFit="1" customWidth="1"/>
    <col min="7" max="7" width="37.7109375" style="415" bestFit="1" customWidth="1"/>
    <col min="8" max="8" width="14.140625" style="415" bestFit="1" customWidth="1"/>
    <col min="9" max="10" width="15.28515625" style="415" bestFit="1" customWidth="1"/>
    <col min="11" max="11" width="20.140625" style="415" bestFit="1" customWidth="1"/>
    <col min="12" max="12" width="37.7109375" style="415" bestFit="1" customWidth="1"/>
    <col min="13" max="13" width="10.7109375" style="415" bestFit="1" customWidth="1"/>
    <col min="14" max="15" width="15.28515625" style="415" bestFit="1" customWidth="1"/>
    <col min="16" max="16" width="20.140625" style="415" bestFit="1" customWidth="1"/>
    <col min="17" max="17" width="37.7109375" style="415" bestFit="1" customWidth="1"/>
    <col min="18" max="18" width="18.140625" style="415" bestFit="1" customWidth="1"/>
    <col min="19" max="22" width="38.42578125" style="415" customWidth="1"/>
    <col min="23" max="16384" width="8.7109375" style="415"/>
  </cols>
  <sheetData>
    <row r="1" spans="1:22">
      <c r="A1" s="272" t="s">
        <v>108</v>
      </c>
      <c r="B1" s="224" t="str">
        <f>Info!C2</f>
        <v>სს "ბანკი ქართუ"</v>
      </c>
    </row>
    <row r="2" spans="1:22">
      <c r="A2" s="272" t="s">
        <v>109</v>
      </c>
      <c r="B2" s="615">
        <f>'1. key ratios'!B2</f>
        <v>45291</v>
      </c>
    </row>
    <row r="3" spans="1:22">
      <c r="A3" s="274" t="s">
        <v>689</v>
      </c>
      <c r="B3" s="365"/>
    </row>
    <row r="4" spans="1:22">
      <c r="A4" s="274"/>
      <c r="B4" s="365"/>
    </row>
    <row r="5" spans="1:22" ht="24" customHeight="1">
      <c r="A5" s="818" t="s">
        <v>716</v>
      </c>
      <c r="B5" s="818"/>
      <c r="C5" s="820" t="s">
        <v>908</v>
      </c>
      <c r="D5" s="820"/>
      <c r="E5" s="820"/>
      <c r="F5" s="820"/>
      <c r="G5" s="820"/>
      <c r="H5" s="820" t="s">
        <v>596</v>
      </c>
      <c r="I5" s="820"/>
      <c r="J5" s="820"/>
      <c r="K5" s="820"/>
      <c r="L5" s="820"/>
      <c r="M5" s="820" t="s">
        <v>907</v>
      </c>
      <c r="N5" s="820"/>
      <c r="O5" s="820"/>
      <c r="P5" s="820"/>
      <c r="Q5" s="820"/>
      <c r="R5" s="819" t="s">
        <v>715</v>
      </c>
      <c r="S5" s="819" t="s">
        <v>719</v>
      </c>
      <c r="T5" s="819" t="s">
        <v>718</v>
      </c>
      <c r="U5" s="819" t="s">
        <v>955</v>
      </c>
      <c r="V5" s="819" t="s">
        <v>956</v>
      </c>
    </row>
    <row r="6" spans="1:22" ht="36" customHeight="1">
      <c r="A6" s="818"/>
      <c r="B6" s="818"/>
      <c r="C6" s="424"/>
      <c r="D6" s="363" t="s">
        <v>892</v>
      </c>
      <c r="E6" s="363" t="s">
        <v>891</v>
      </c>
      <c r="F6" s="363" t="s">
        <v>890</v>
      </c>
      <c r="G6" s="363" t="s">
        <v>889</v>
      </c>
      <c r="H6" s="424"/>
      <c r="I6" s="363" t="s">
        <v>892</v>
      </c>
      <c r="J6" s="363" t="s">
        <v>891</v>
      </c>
      <c r="K6" s="363" t="s">
        <v>890</v>
      </c>
      <c r="L6" s="363" t="s">
        <v>889</v>
      </c>
      <c r="M6" s="424"/>
      <c r="N6" s="363" t="s">
        <v>892</v>
      </c>
      <c r="O6" s="363" t="s">
        <v>891</v>
      </c>
      <c r="P6" s="363" t="s">
        <v>890</v>
      </c>
      <c r="Q6" s="363" t="s">
        <v>889</v>
      </c>
      <c r="R6" s="819"/>
      <c r="S6" s="819"/>
      <c r="T6" s="819"/>
      <c r="U6" s="819"/>
      <c r="V6" s="819"/>
    </row>
    <row r="7" spans="1:22">
      <c r="A7" s="419">
        <v>1</v>
      </c>
      <c r="B7" s="423" t="s">
        <v>690</v>
      </c>
      <c r="C7" s="496">
        <v>101862.96999999999</v>
      </c>
      <c r="D7" s="496">
        <v>86549.099999999991</v>
      </c>
      <c r="E7" s="496">
        <v>1369.15</v>
      </c>
      <c r="F7" s="496">
        <v>13944.72</v>
      </c>
      <c r="G7" s="496">
        <v>0</v>
      </c>
      <c r="H7" s="496">
        <v>102896.76374432255</v>
      </c>
      <c r="I7" s="496">
        <v>87304.053082382947</v>
      </c>
      <c r="J7" s="496">
        <v>1383.0800000000002</v>
      </c>
      <c r="K7" s="496">
        <v>14209.630661939609</v>
      </c>
      <c r="L7" s="496">
        <v>0</v>
      </c>
      <c r="M7" s="496">
        <v>367.27106838991705</v>
      </c>
      <c r="N7" s="496">
        <v>77.738804570820179</v>
      </c>
      <c r="O7" s="496">
        <v>2.814268384147053</v>
      </c>
      <c r="P7" s="496">
        <v>286.71799543494984</v>
      </c>
      <c r="Q7" s="496">
        <v>0</v>
      </c>
      <c r="R7" s="496">
        <v>8</v>
      </c>
      <c r="S7" s="633">
        <v>0.1421042471042471</v>
      </c>
      <c r="T7" s="633">
        <v>0.15175294523832591</v>
      </c>
      <c r="U7" s="633">
        <v>0.1177318504457508</v>
      </c>
      <c r="V7" s="496">
        <v>56.852554359285698</v>
      </c>
    </row>
    <row r="8" spans="1:22">
      <c r="A8" s="419">
        <v>2</v>
      </c>
      <c r="B8" s="422" t="s">
        <v>691</v>
      </c>
      <c r="C8" s="496">
        <v>5728243.7599999998</v>
      </c>
      <c r="D8" s="496">
        <v>4454217.6500000004</v>
      </c>
      <c r="E8" s="496">
        <v>30856.379999999997</v>
      </c>
      <c r="F8" s="496">
        <v>1243169.73</v>
      </c>
      <c r="G8" s="496">
        <v>0</v>
      </c>
      <c r="H8" s="496">
        <v>5929464.3054516381</v>
      </c>
      <c r="I8" s="496">
        <v>4523410.220654224</v>
      </c>
      <c r="J8" s="496">
        <v>31434.563735207706</v>
      </c>
      <c r="K8" s="496">
        <v>1374619.5210622037</v>
      </c>
      <c r="L8" s="496">
        <v>0</v>
      </c>
      <c r="M8" s="496">
        <v>402708.99214164342</v>
      </c>
      <c r="N8" s="496">
        <v>80803.183040599368</v>
      </c>
      <c r="O8" s="496">
        <v>690.40462807419124</v>
      </c>
      <c r="P8" s="496">
        <v>321215.40447296982</v>
      </c>
      <c r="Q8" s="496">
        <v>0</v>
      </c>
      <c r="R8" s="496">
        <v>96</v>
      </c>
      <c r="S8" s="633">
        <v>0.1213527864071649</v>
      </c>
      <c r="T8" s="633">
        <v>0.12863309442441739</v>
      </c>
      <c r="U8" s="633">
        <v>9.1325563022129477E-2</v>
      </c>
      <c r="V8" s="496">
        <v>50.863064656031639</v>
      </c>
    </row>
    <row r="9" spans="1:22">
      <c r="A9" s="419">
        <v>3</v>
      </c>
      <c r="B9" s="422" t="s">
        <v>692</v>
      </c>
      <c r="C9" s="496">
        <v>0</v>
      </c>
      <c r="D9" s="496">
        <v>0</v>
      </c>
      <c r="E9" s="496">
        <v>0</v>
      </c>
      <c r="F9" s="496">
        <v>0</v>
      </c>
      <c r="G9" s="496">
        <v>0</v>
      </c>
      <c r="H9" s="496">
        <v>0</v>
      </c>
      <c r="I9" s="496">
        <v>0</v>
      </c>
      <c r="J9" s="496">
        <v>0</v>
      </c>
      <c r="K9" s="496">
        <v>0</v>
      </c>
      <c r="L9" s="496">
        <v>0</v>
      </c>
      <c r="M9" s="496">
        <v>0</v>
      </c>
      <c r="N9" s="496">
        <v>0</v>
      </c>
      <c r="O9" s="496">
        <v>0</v>
      </c>
      <c r="P9" s="496">
        <v>0</v>
      </c>
      <c r="Q9" s="496">
        <v>0</v>
      </c>
      <c r="R9" s="496">
        <v>0</v>
      </c>
      <c r="S9" s="633">
        <v>0</v>
      </c>
      <c r="T9" s="633">
        <v>0</v>
      </c>
      <c r="U9" s="633">
        <v>0</v>
      </c>
      <c r="V9" s="496">
        <v>0</v>
      </c>
    </row>
    <row r="10" spans="1:22">
      <c r="A10" s="419">
        <v>4</v>
      </c>
      <c r="B10" s="422" t="s">
        <v>693</v>
      </c>
      <c r="C10" s="496">
        <v>0</v>
      </c>
      <c r="D10" s="496">
        <v>0</v>
      </c>
      <c r="E10" s="496">
        <v>0</v>
      </c>
      <c r="F10" s="496">
        <v>0</v>
      </c>
      <c r="G10" s="496">
        <v>0</v>
      </c>
      <c r="H10" s="496">
        <v>0</v>
      </c>
      <c r="I10" s="496">
        <v>0</v>
      </c>
      <c r="J10" s="496">
        <v>0</v>
      </c>
      <c r="K10" s="496">
        <v>0</v>
      </c>
      <c r="L10" s="496">
        <v>0</v>
      </c>
      <c r="M10" s="496">
        <v>0</v>
      </c>
      <c r="N10" s="496">
        <v>0</v>
      </c>
      <c r="O10" s="496">
        <v>0</v>
      </c>
      <c r="P10" s="496">
        <v>0</v>
      </c>
      <c r="Q10" s="496">
        <v>0</v>
      </c>
      <c r="R10" s="496">
        <v>0</v>
      </c>
      <c r="S10" s="633">
        <v>0</v>
      </c>
      <c r="T10" s="633">
        <v>0</v>
      </c>
      <c r="U10" s="633">
        <v>0</v>
      </c>
      <c r="V10" s="496">
        <v>0</v>
      </c>
    </row>
    <row r="11" spans="1:22">
      <c r="A11" s="419">
        <v>5</v>
      </c>
      <c r="B11" s="422" t="s">
        <v>694</v>
      </c>
      <c r="C11" s="496">
        <v>786526.38139999995</v>
      </c>
      <c r="D11" s="496">
        <v>776741.81140000012</v>
      </c>
      <c r="E11" s="496">
        <v>1697.06</v>
      </c>
      <c r="F11" s="496">
        <v>8087.51</v>
      </c>
      <c r="G11" s="496">
        <v>0</v>
      </c>
      <c r="H11" s="496">
        <v>853337.1988309999</v>
      </c>
      <c r="I11" s="496">
        <v>803091.29883099988</v>
      </c>
      <c r="J11" s="496">
        <v>1698.06</v>
      </c>
      <c r="K11" s="496">
        <v>48547.839999999989</v>
      </c>
      <c r="L11" s="496">
        <v>0</v>
      </c>
      <c r="M11" s="496">
        <v>39145.492976619993</v>
      </c>
      <c r="N11" s="496">
        <v>16061.825976619999</v>
      </c>
      <c r="O11" s="496">
        <v>169.80600000000001</v>
      </c>
      <c r="P11" s="496">
        <v>22913.860999999997</v>
      </c>
      <c r="Q11" s="496">
        <v>0</v>
      </c>
      <c r="R11" s="496">
        <v>70</v>
      </c>
      <c r="S11" s="633">
        <v>0.10080326845116624</v>
      </c>
      <c r="T11" s="633">
        <v>0.10562060248645172</v>
      </c>
      <c r="U11" s="633">
        <v>0.11636984032128996</v>
      </c>
      <c r="V11" s="496">
        <v>8.7132808987319219</v>
      </c>
    </row>
    <row r="12" spans="1:22">
      <c r="A12" s="419">
        <v>6</v>
      </c>
      <c r="B12" s="422" t="s">
        <v>695</v>
      </c>
      <c r="C12" s="496">
        <v>328423.32879999955</v>
      </c>
      <c r="D12" s="496">
        <v>234046.10329999999</v>
      </c>
      <c r="E12" s="496">
        <v>0</v>
      </c>
      <c r="F12" s="496">
        <v>94377.225500000161</v>
      </c>
      <c r="G12" s="496">
        <v>0</v>
      </c>
      <c r="H12" s="496">
        <v>333220.34887099959</v>
      </c>
      <c r="I12" s="496">
        <v>238843.12337099999</v>
      </c>
      <c r="J12" s="496">
        <v>0</v>
      </c>
      <c r="K12" s="496">
        <v>94377.225500000161</v>
      </c>
      <c r="L12" s="496">
        <v>0</v>
      </c>
      <c r="M12" s="496">
        <v>99154.087967420171</v>
      </c>
      <c r="N12" s="496">
        <v>4776.8624674200009</v>
      </c>
      <c r="O12" s="496">
        <v>0</v>
      </c>
      <c r="P12" s="496">
        <v>94377.225500000161</v>
      </c>
      <c r="Q12" s="496">
        <v>0</v>
      </c>
      <c r="R12" s="496">
        <v>1367</v>
      </c>
      <c r="S12" s="633">
        <v>0.1</v>
      </c>
      <c r="T12" s="633">
        <v>0.10471306744129683</v>
      </c>
      <c r="U12" s="633">
        <v>0.13233641790779604</v>
      </c>
      <c r="V12" s="496">
        <v>10.980198218955859</v>
      </c>
    </row>
    <row r="13" spans="1:22">
      <c r="A13" s="419">
        <v>7</v>
      </c>
      <c r="B13" s="422" t="s">
        <v>696</v>
      </c>
      <c r="C13" s="496">
        <v>26739192.030000012</v>
      </c>
      <c r="D13" s="496">
        <v>24251986.010000009</v>
      </c>
      <c r="E13" s="496">
        <v>1720662.8900000001</v>
      </c>
      <c r="F13" s="496">
        <v>766543.12999999989</v>
      </c>
      <c r="G13" s="496">
        <v>0</v>
      </c>
      <c r="H13" s="496">
        <v>26946727.33452794</v>
      </c>
      <c r="I13" s="496">
        <v>24343190.896106225</v>
      </c>
      <c r="J13" s="496">
        <v>1746369.189273709</v>
      </c>
      <c r="K13" s="496">
        <v>857167.24914800003</v>
      </c>
      <c r="L13" s="496">
        <v>0</v>
      </c>
      <c r="M13" s="496">
        <v>296114.51945506543</v>
      </c>
      <c r="N13" s="496">
        <v>236063.89139120214</v>
      </c>
      <c r="O13" s="496">
        <v>19219.336985010894</v>
      </c>
      <c r="P13" s="496">
        <v>40831.29107885297</v>
      </c>
      <c r="Q13" s="496">
        <v>0</v>
      </c>
      <c r="R13" s="496">
        <v>132</v>
      </c>
      <c r="S13" s="633">
        <v>0.11545292713517012</v>
      </c>
      <c r="T13" s="633">
        <v>0.12190729729464311</v>
      </c>
      <c r="U13" s="633">
        <v>9.330439861084304E-2</v>
      </c>
      <c r="V13" s="496">
        <v>109.17610852987467</v>
      </c>
    </row>
    <row r="14" spans="1:22">
      <c r="A14" s="417">
        <v>7.1</v>
      </c>
      <c r="B14" s="416" t="s">
        <v>697</v>
      </c>
      <c r="C14" s="496">
        <v>24090787.249999996</v>
      </c>
      <c r="D14" s="496">
        <v>21877924.960000001</v>
      </c>
      <c r="E14" s="496">
        <v>1541329.34</v>
      </c>
      <c r="F14" s="496">
        <v>671532.95</v>
      </c>
      <c r="G14" s="496">
        <v>0</v>
      </c>
      <c r="H14" s="496">
        <v>24277290.815620251</v>
      </c>
      <c r="I14" s="496">
        <v>21949068.900670029</v>
      </c>
      <c r="J14" s="496">
        <v>1566793.8076722263</v>
      </c>
      <c r="K14" s="496">
        <v>761428.10727799986</v>
      </c>
      <c r="L14" s="496">
        <v>0</v>
      </c>
      <c r="M14" s="496">
        <v>288988.47607807553</v>
      </c>
      <c r="N14" s="496">
        <v>235553.26430511172</v>
      </c>
      <c r="O14" s="496">
        <v>18826.21105790191</v>
      </c>
      <c r="P14" s="496">
        <v>34609.000715061891</v>
      </c>
      <c r="Q14" s="496">
        <v>0</v>
      </c>
      <c r="R14" s="496">
        <v>86</v>
      </c>
      <c r="S14" s="633">
        <v>0.13500000000000001</v>
      </c>
      <c r="T14" s="633">
        <v>0.14367444074274593</v>
      </c>
      <c r="U14" s="633">
        <v>9.2192536901258823E-2</v>
      </c>
      <c r="V14" s="496">
        <v>112.38030575416373</v>
      </c>
    </row>
    <row r="15" spans="1:22" ht="25.5">
      <c r="A15" s="417">
        <v>7.2</v>
      </c>
      <c r="B15" s="416" t="s">
        <v>698</v>
      </c>
      <c r="C15" s="496">
        <v>2235955.6599999992</v>
      </c>
      <c r="D15" s="496">
        <v>1985101.9799999995</v>
      </c>
      <c r="E15" s="496">
        <v>155843.5</v>
      </c>
      <c r="F15" s="496">
        <v>95010.18</v>
      </c>
      <c r="G15" s="496">
        <v>0</v>
      </c>
      <c r="H15" s="496">
        <v>2253017.0709326193</v>
      </c>
      <c r="I15" s="496">
        <v>2001271.8381806605</v>
      </c>
      <c r="J15" s="496">
        <v>156006.09088195916</v>
      </c>
      <c r="K15" s="496">
        <v>95739.141869999992</v>
      </c>
      <c r="L15" s="496">
        <v>0</v>
      </c>
      <c r="M15" s="496">
        <v>6996.7890465570445</v>
      </c>
      <c r="N15" s="496">
        <v>429.75006062023908</v>
      </c>
      <c r="O15" s="496">
        <v>344.74862214573261</v>
      </c>
      <c r="P15" s="496">
        <v>6222.2903637910731</v>
      </c>
      <c r="Q15" s="496">
        <v>0</v>
      </c>
      <c r="R15" s="496">
        <v>23</v>
      </c>
      <c r="S15" s="633">
        <v>0.10470307894901862</v>
      </c>
      <c r="T15" s="633">
        <v>0.10993652862092008</v>
      </c>
      <c r="U15" s="633">
        <v>0.10063796736827961</v>
      </c>
      <c r="V15" s="496">
        <v>84.780083165270653</v>
      </c>
    </row>
    <row r="16" spans="1:22">
      <c r="A16" s="417">
        <v>7.3</v>
      </c>
      <c r="B16" s="416" t="s">
        <v>699</v>
      </c>
      <c r="C16" s="496">
        <v>412449.11999999994</v>
      </c>
      <c r="D16" s="496">
        <v>388959.06999999995</v>
      </c>
      <c r="E16" s="496">
        <v>23490.05</v>
      </c>
      <c r="F16" s="496">
        <v>0</v>
      </c>
      <c r="G16" s="496">
        <v>0</v>
      </c>
      <c r="H16" s="496">
        <v>416419.44797507569</v>
      </c>
      <c r="I16" s="496">
        <v>392850.15725555213</v>
      </c>
      <c r="J16" s="496">
        <v>23569.290719523568</v>
      </c>
      <c r="K16" s="496">
        <v>0</v>
      </c>
      <c r="L16" s="496">
        <v>0</v>
      </c>
      <c r="M16" s="496">
        <v>129.25433043325643</v>
      </c>
      <c r="N16" s="496">
        <v>80.877025470003545</v>
      </c>
      <c r="O16" s="496">
        <v>48.37730496325289</v>
      </c>
      <c r="P16" s="496">
        <v>0</v>
      </c>
      <c r="Q16" s="496">
        <v>0</v>
      </c>
      <c r="R16" s="496">
        <v>23</v>
      </c>
      <c r="S16" s="633">
        <v>0</v>
      </c>
      <c r="T16" s="633">
        <v>0</v>
      </c>
      <c r="U16" s="633">
        <v>0.11849075208355399</v>
      </c>
      <c r="V16" s="496">
        <v>54.471014606601656</v>
      </c>
    </row>
    <row r="17" spans="1:22">
      <c r="A17" s="419">
        <v>8</v>
      </c>
      <c r="B17" s="422" t="s">
        <v>700</v>
      </c>
      <c r="C17" s="496">
        <v>0</v>
      </c>
      <c r="D17" s="496">
        <v>0</v>
      </c>
      <c r="E17" s="496">
        <v>0</v>
      </c>
      <c r="F17" s="496">
        <v>0</v>
      </c>
      <c r="G17" s="496">
        <v>0</v>
      </c>
      <c r="H17" s="496">
        <v>0</v>
      </c>
      <c r="I17" s="496">
        <v>0</v>
      </c>
      <c r="J17" s="496">
        <v>0</v>
      </c>
      <c r="K17" s="496">
        <v>0</v>
      </c>
      <c r="L17" s="496">
        <v>0</v>
      </c>
      <c r="M17" s="496">
        <v>0</v>
      </c>
      <c r="N17" s="496">
        <v>0</v>
      </c>
      <c r="O17" s="496">
        <v>0</v>
      </c>
      <c r="P17" s="496">
        <v>0</v>
      </c>
      <c r="Q17" s="496">
        <v>0</v>
      </c>
      <c r="R17" s="496">
        <v>0</v>
      </c>
      <c r="S17" s="633">
        <v>0</v>
      </c>
      <c r="T17" s="633">
        <v>0</v>
      </c>
      <c r="U17" s="633">
        <v>0</v>
      </c>
      <c r="V17" s="496">
        <v>0</v>
      </c>
    </row>
    <row r="18" spans="1:22">
      <c r="A18" s="421">
        <v>9</v>
      </c>
      <c r="B18" s="420" t="s">
        <v>701</v>
      </c>
      <c r="C18" s="497">
        <v>0</v>
      </c>
      <c r="D18" s="497">
        <v>0</v>
      </c>
      <c r="E18" s="497">
        <v>0</v>
      </c>
      <c r="F18" s="497">
        <v>0</v>
      </c>
      <c r="G18" s="497">
        <v>0</v>
      </c>
      <c r="H18" s="497">
        <v>0</v>
      </c>
      <c r="I18" s="497">
        <v>0</v>
      </c>
      <c r="J18" s="497">
        <v>0</v>
      </c>
      <c r="K18" s="497">
        <v>0</v>
      </c>
      <c r="L18" s="497">
        <v>0</v>
      </c>
      <c r="M18" s="497">
        <v>0</v>
      </c>
      <c r="N18" s="497">
        <v>0</v>
      </c>
      <c r="O18" s="497">
        <v>0</v>
      </c>
      <c r="P18" s="497">
        <v>0</v>
      </c>
      <c r="Q18" s="497">
        <v>0</v>
      </c>
      <c r="R18" s="497">
        <v>0</v>
      </c>
      <c r="S18" s="634">
        <v>0</v>
      </c>
      <c r="T18" s="634">
        <v>0</v>
      </c>
      <c r="U18" s="634">
        <v>0</v>
      </c>
      <c r="V18" s="497">
        <v>0</v>
      </c>
    </row>
    <row r="19" spans="1:22">
      <c r="A19" s="419">
        <v>10</v>
      </c>
      <c r="B19" s="418" t="s">
        <v>717</v>
      </c>
      <c r="C19" s="671">
        <v>33684248.47020001</v>
      </c>
      <c r="D19" s="671">
        <v>29803540.674700007</v>
      </c>
      <c r="E19" s="671">
        <v>1754585.4800000002</v>
      </c>
      <c r="F19" s="671">
        <v>2126122.3155</v>
      </c>
      <c r="G19" s="671">
        <v>0</v>
      </c>
      <c r="H19" s="671">
        <v>34165645.951425903</v>
      </c>
      <c r="I19" s="671">
        <v>29995839.59204483</v>
      </c>
      <c r="J19" s="671">
        <v>1780884.8930089166</v>
      </c>
      <c r="K19" s="671">
        <v>2388921.4663721435</v>
      </c>
      <c r="L19" s="671">
        <v>0</v>
      </c>
      <c r="M19" s="671">
        <v>837490.36360913888</v>
      </c>
      <c r="N19" s="671">
        <v>337783.50168041233</v>
      </c>
      <c r="O19" s="671">
        <v>20082.361881469231</v>
      </c>
      <c r="P19" s="671">
        <v>479624.50004725787</v>
      </c>
      <c r="Q19" s="671">
        <v>0</v>
      </c>
      <c r="R19" s="671">
        <v>1673</v>
      </c>
      <c r="S19" s="672">
        <v>0.11085781994045107</v>
      </c>
      <c r="T19" s="672">
        <v>0.11685259058093606</v>
      </c>
      <c r="U19" s="672">
        <v>9.3853072062740434E-2</v>
      </c>
      <c r="V19" s="671">
        <v>96.152928529641443</v>
      </c>
    </row>
    <row r="20" spans="1:22" ht="25.5">
      <c r="A20" s="417">
        <v>10.1</v>
      </c>
      <c r="B20" s="416" t="s">
        <v>720</v>
      </c>
      <c r="C20" s="694">
        <v>0</v>
      </c>
      <c r="D20" s="694">
        <v>0</v>
      </c>
      <c r="E20" s="694">
        <v>0</v>
      </c>
      <c r="F20" s="694">
        <v>0</v>
      </c>
      <c r="G20" s="694">
        <v>0</v>
      </c>
      <c r="H20" s="694">
        <v>0</v>
      </c>
      <c r="I20" s="694">
        <v>0</v>
      </c>
      <c r="J20" s="694">
        <v>0</v>
      </c>
      <c r="K20" s="694">
        <v>0</v>
      </c>
      <c r="L20" s="694">
        <v>0</v>
      </c>
      <c r="M20" s="694">
        <v>0</v>
      </c>
      <c r="N20" s="694">
        <v>0</v>
      </c>
      <c r="O20" s="694">
        <v>0</v>
      </c>
      <c r="P20" s="694">
        <v>0</v>
      </c>
      <c r="Q20" s="694">
        <v>0</v>
      </c>
      <c r="R20" s="694">
        <v>0</v>
      </c>
      <c r="S20" s="694">
        <v>0</v>
      </c>
      <c r="T20" s="694">
        <v>0</v>
      </c>
      <c r="U20" s="694">
        <v>0</v>
      </c>
      <c r="V20" s="694">
        <v>0</v>
      </c>
    </row>
    <row r="22" spans="1:22">
      <c r="C22" s="635"/>
      <c r="D22" s="635"/>
      <c r="E22" s="635"/>
      <c r="F22" s="635"/>
      <c r="G22" s="635"/>
      <c r="H22" s="635"/>
      <c r="I22" s="635"/>
      <c r="J22" s="635"/>
      <c r="K22" s="635"/>
      <c r="L22" s="635"/>
      <c r="M22" s="635"/>
      <c r="N22" s="635"/>
      <c r="O22" s="635"/>
      <c r="P22" s="635"/>
      <c r="Q22" s="635"/>
      <c r="R22" s="635"/>
      <c r="S22" s="635"/>
      <c r="T22" s="635"/>
      <c r="U22" s="635"/>
      <c r="V22" s="635"/>
    </row>
    <row r="23" spans="1:22">
      <c r="C23" s="635"/>
      <c r="D23" s="635"/>
      <c r="E23" s="635"/>
      <c r="F23" s="635"/>
      <c r="G23" s="635"/>
      <c r="H23" s="635"/>
      <c r="I23" s="635"/>
      <c r="J23" s="635"/>
      <c r="K23" s="635"/>
      <c r="L23" s="635"/>
      <c r="M23" s="635"/>
      <c r="N23" s="635"/>
      <c r="O23" s="635"/>
      <c r="P23" s="635"/>
      <c r="Q23" s="635"/>
      <c r="R23" s="635"/>
      <c r="S23" s="635"/>
      <c r="T23" s="635"/>
      <c r="U23" s="635"/>
      <c r="V23" s="635"/>
    </row>
    <row r="24" spans="1:22">
      <c r="C24" s="635"/>
      <c r="D24" s="635"/>
      <c r="E24" s="635"/>
      <c r="F24" s="635"/>
      <c r="G24" s="635"/>
      <c r="H24" s="635"/>
      <c r="I24" s="635"/>
      <c r="J24" s="635"/>
      <c r="K24" s="635"/>
      <c r="L24" s="635"/>
      <c r="M24" s="635"/>
      <c r="N24" s="635"/>
      <c r="O24" s="635"/>
      <c r="P24" s="635"/>
      <c r="Q24" s="635"/>
      <c r="R24" s="635"/>
      <c r="S24" s="635"/>
      <c r="T24" s="635"/>
      <c r="U24" s="635"/>
      <c r="V24" s="635"/>
    </row>
    <row r="25" spans="1:22">
      <c r="C25" s="635"/>
      <c r="D25" s="635"/>
      <c r="E25" s="635"/>
      <c r="F25" s="635"/>
      <c r="G25" s="635"/>
      <c r="H25" s="635"/>
      <c r="I25" s="635"/>
      <c r="J25" s="635"/>
      <c r="K25" s="635"/>
      <c r="L25" s="635"/>
      <c r="M25" s="635"/>
      <c r="N25" s="635"/>
      <c r="O25" s="635"/>
      <c r="P25" s="635"/>
      <c r="Q25" s="635"/>
      <c r="R25" s="635"/>
      <c r="S25" s="635"/>
      <c r="T25" s="635"/>
      <c r="U25" s="635"/>
      <c r="V25" s="635"/>
    </row>
    <row r="26" spans="1:22">
      <c r="C26" s="635"/>
      <c r="D26" s="635"/>
      <c r="E26" s="635"/>
      <c r="F26" s="635"/>
      <c r="G26" s="635"/>
      <c r="H26" s="635"/>
      <c r="I26" s="635"/>
      <c r="J26" s="635"/>
      <c r="K26" s="635"/>
      <c r="L26" s="635"/>
      <c r="M26" s="635"/>
      <c r="N26" s="635"/>
      <c r="O26" s="635"/>
      <c r="P26" s="635"/>
      <c r="Q26" s="635"/>
      <c r="R26" s="635"/>
      <c r="S26" s="635"/>
      <c r="T26" s="635"/>
      <c r="U26" s="635"/>
      <c r="V26" s="635"/>
    </row>
    <row r="27" spans="1:22">
      <c r="C27" s="635"/>
      <c r="D27" s="635"/>
      <c r="E27" s="635"/>
      <c r="F27" s="635"/>
      <c r="G27" s="635"/>
      <c r="H27" s="635"/>
      <c r="I27" s="635"/>
      <c r="J27" s="635"/>
      <c r="K27" s="635"/>
      <c r="L27" s="635"/>
      <c r="M27" s="635"/>
      <c r="N27" s="635"/>
      <c r="O27" s="635"/>
      <c r="P27" s="635"/>
      <c r="Q27" s="635"/>
      <c r="R27" s="635"/>
      <c r="S27" s="635"/>
      <c r="T27" s="635"/>
      <c r="U27" s="635"/>
      <c r="V27" s="635"/>
    </row>
    <row r="28" spans="1:22">
      <c r="C28" s="635"/>
      <c r="D28" s="635"/>
      <c r="E28" s="635"/>
      <c r="F28" s="635"/>
      <c r="G28" s="635"/>
      <c r="H28" s="635"/>
      <c r="I28" s="635"/>
      <c r="J28" s="635"/>
      <c r="K28" s="635"/>
      <c r="L28" s="635"/>
      <c r="M28" s="635"/>
      <c r="N28" s="635"/>
      <c r="O28" s="635"/>
      <c r="P28" s="635"/>
      <c r="Q28" s="635"/>
      <c r="R28" s="635"/>
      <c r="S28" s="635"/>
      <c r="T28" s="635"/>
      <c r="U28" s="635"/>
      <c r="V28" s="635"/>
    </row>
    <row r="29" spans="1:22">
      <c r="C29" s="635"/>
      <c r="D29" s="635"/>
      <c r="E29" s="635"/>
      <c r="F29" s="635"/>
      <c r="G29" s="635"/>
      <c r="H29" s="635"/>
      <c r="I29" s="635"/>
      <c r="J29" s="635"/>
      <c r="K29" s="635"/>
      <c r="L29" s="635"/>
      <c r="M29" s="635"/>
      <c r="N29" s="635"/>
      <c r="O29" s="635"/>
      <c r="P29" s="635"/>
      <c r="Q29" s="635"/>
      <c r="R29" s="635"/>
      <c r="S29" s="635"/>
      <c r="T29" s="635"/>
      <c r="U29" s="635"/>
      <c r="V29" s="635"/>
    </row>
    <row r="30" spans="1:22">
      <c r="C30" s="635"/>
      <c r="D30" s="635"/>
      <c r="E30" s="635"/>
      <c r="F30" s="635"/>
      <c r="G30" s="635"/>
      <c r="H30" s="635"/>
      <c r="I30" s="635"/>
      <c r="J30" s="635"/>
      <c r="K30" s="635"/>
      <c r="L30" s="635"/>
      <c r="M30" s="635"/>
      <c r="N30" s="635"/>
      <c r="O30" s="635"/>
      <c r="P30" s="635"/>
      <c r="Q30" s="635"/>
      <c r="R30" s="635"/>
      <c r="S30" s="635"/>
      <c r="T30" s="635"/>
      <c r="U30" s="635"/>
      <c r="V30" s="635"/>
    </row>
    <row r="31" spans="1:22">
      <c r="C31" s="635"/>
      <c r="D31" s="635"/>
      <c r="E31" s="635"/>
      <c r="F31" s="635"/>
      <c r="G31" s="635"/>
      <c r="H31" s="635"/>
      <c r="I31" s="635"/>
      <c r="J31" s="635"/>
      <c r="K31" s="635"/>
      <c r="L31" s="635"/>
      <c r="M31" s="635"/>
      <c r="N31" s="635"/>
      <c r="O31" s="635"/>
      <c r="P31" s="635"/>
      <c r="Q31" s="635"/>
      <c r="R31" s="635"/>
      <c r="S31" s="635"/>
      <c r="T31" s="635"/>
      <c r="U31" s="635"/>
      <c r="V31" s="635"/>
    </row>
    <row r="32" spans="1:22">
      <c r="C32" s="635"/>
      <c r="D32" s="635"/>
      <c r="E32" s="635"/>
      <c r="F32" s="635"/>
      <c r="G32" s="635"/>
      <c r="H32" s="635"/>
      <c r="I32" s="635"/>
      <c r="J32" s="635"/>
      <c r="K32" s="635"/>
      <c r="L32" s="635"/>
      <c r="M32" s="635"/>
      <c r="N32" s="635"/>
      <c r="O32" s="635"/>
      <c r="P32" s="635"/>
      <c r="Q32" s="635"/>
      <c r="R32" s="635"/>
      <c r="S32" s="635"/>
      <c r="T32" s="635"/>
      <c r="U32" s="635"/>
      <c r="V32" s="635"/>
    </row>
    <row r="33" spans="3:22">
      <c r="C33" s="635"/>
      <c r="D33" s="635"/>
      <c r="E33" s="635"/>
      <c r="F33" s="635"/>
      <c r="G33" s="635"/>
      <c r="H33" s="635"/>
      <c r="I33" s="635"/>
      <c r="J33" s="635"/>
      <c r="K33" s="635"/>
      <c r="L33" s="635"/>
      <c r="M33" s="635"/>
      <c r="N33" s="635"/>
      <c r="O33" s="635"/>
      <c r="P33" s="635"/>
      <c r="Q33" s="635"/>
      <c r="R33" s="635"/>
      <c r="S33" s="635"/>
      <c r="T33" s="635"/>
      <c r="U33" s="635"/>
      <c r="V33" s="635"/>
    </row>
    <row r="34" spans="3:22">
      <c r="C34" s="635"/>
      <c r="D34" s="635"/>
      <c r="E34" s="635"/>
      <c r="F34" s="635"/>
      <c r="G34" s="635"/>
      <c r="H34" s="635"/>
      <c r="I34" s="635"/>
      <c r="J34" s="635"/>
      <c r="K34" s="635"/>
      <c r="L34" s="635"/>
      <c r="M34" s="635"/>
      <c r="N34" s="635"/>
      <c r="O34" s="635"/>
      <c r="P34" s="635"/>
      <c r="Q34" s="635"/>
      <c r="R34" s="635"/>
      <c r="S34" s="635"/>
      <c r="T34" s="635"/>
      <c r="U34" s="635"/>
      <c r="V34" s="635"/>
    </row>
    <row r="35" spans="3:22">
      <c r="C35" s="635"/>
      <c r="D35" s="635"/>
      <c r="E35" s="635"/>
      <c r="F35" s="635"/>
      <c r="G35" s="635"/>
      <c r="H35" s="635"/>
      <c r="I35" s="635"/>
      <c r="J35" s="635"/>
      <c r="K35" s="635"/>
      <c r="L35" s="635"/>
      <c r="M35" s="635"/>
      <c r="N35" s="635"/>
      <c r="O35" s="635"/>
      <c r="P35" s="635"/>
      <c r="Q35" s="635"/>
      <c r="R35" s="635"/>
      <c r="S35" s="635"/>
      <c r="T35" s="635"/>
      <c r="U35" s="635"/>
      <c r="V35" s="635"/>
    </row>
    <row r="36" spans="3:22">
      <c r="C36" s="635"/>
      <c r="D36" s="635"/>
      <c r="E36" s="635"/>
      <c r="F36" s="635"/>
      <c r="G36" s="635"/>
      <c r="H36" s="635"/>
      <c r="I36" s="635"/>
      <c r="J36" s="635"/>
      <c r="K36" s="635"/>
      <c r="L36" s="635"/>
      <c r="M36" s="635"/>
      <c r="N36" s="635"/>
      <c r="O36" s="635"/>
      <c r="P36" s="635"/>
      <c r="Q36" s="635"/>
      <c r="R36" s="635"/>
      <c r="S36" s="635"/>
      <c r="T36" s="635"/>
      <c r="U36" s="635"/>
      <c r="V36" s="635"/>
    </row>
    <row r="37" spans="3:22">
      <c r="C37" s="635"/>
      <c r="D37" s="635"/>
      <c r="E37" s="635"/>
      <c r="F37" s="635"/>
      <c r="G37" s="635"/>
      <c r="H37" s="635"/>
      <c r="I37" s="635"/>
      <c r="J37" s="635"/>
      <c r="K37" s="635"/>
      <c r="L37" s="635"/>
      <c r="M37" s="635"/>
      <c r="N37" s="635"/>
      <c r="O37" s="635"/>
      <c r="P37" s="635"/>
      <c r="Q37" s="635"/>
      <c r="R37" s="635"/>
      <c r="S37" s="635"/>
      <c r="T37" s="635"/>
      <c r="U37" s="635"/>
      <c r="V37" s="635"/>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P69"/>
  <sheetViews>
    <sheetView zoomScale="80" zoomScaleNormal="80" workbookViewId="0"/>
  </sheetViews>
  <sheetFormatPr defaultRowHeight="15"/>
  <cols>
    <col min="1" max="1" width="8.7109375" style="333"/>
    <col min="2" max="2" width="69.28515625" style="316" customWidth="1"/>
    <col min="3" max="3" width="17.7109375" bestFit="1" customWidth="1"/>
    <col min="4" max="4" width="19.5703125" bestFit="1" customWidth="1"/>
    <col min="5" max="5" width="20" bestFit="1" customWidth="1"/>
    <col min="6" max="6" width="18.140625" bestFit="1" customWidth="1"/>
    <col min="7" max="8" width="18.28515625" bestFit="1" customWidth="1"/>
  </cols>
  <sheetData>
    <row r="1" spans="1:16" ht="15.75">
      <c r="A1" s="7" t="s">
        <v>108</v>
      </c>
      <c r="B1" s="224" t="str">
        <f>Info!C2</f>
        <v>სს "ბანკი ქართუ"</v>
      </c>
      <c r="C1" s="6"/>
      <c r="D1" s="1"/>
      <c r="E1" s="1"/>
      <c r="F1" s="1"/>
      <c r="G1" s="1"/>
    </row>
    <row r="2" spans="1:16" ht="15.75">
      <c r="A2" s="7" t="s">
        <v>109</v>
      </c>
      <c r="B2" s="498">
        <f>'1. key ratios'!B2</f>
        <v>45291</v>
      </c>
      <c r="C2" s="6"/>
      <c r="D2" s="1"/>
      <c r="E2" s="1"/>
      <c r="F2" s="1"/>
      <c r="G2" s="1"/>
    </row>
    <row r="3" spans="1:16" ht="15.75">
      <c r="A3" s="7"/>
      <c r="B3" s="6"/>
      <c r="C3" s="6"/>
      <c r="D3" s="1"/>
      <c r="E3" s="1"/>
      <c r="F3" s="1"/>
      <c r="G3" s="1"/>
    </row>
    <row r="4" spans="1:16" ht="21" customHeight="1">
      <c r="A4" s="709" t="s">
        <v>25</v>
      </c>
      <c r="B4" s="710" t="s">
        <v>729</v>
      </c>
      <c r="C4" s="712" t="s">
        <v>114</v>
      </c>
      <c r="D4" s="712"/>
      <c r="E4" s="712"/>
      <c r="F4" s="712" t="s">
        <v>115</v>
      </c>
      <c r="G4" s="712"/>
      <c r="H4" s="713"/>
    </row>
    <row r="5" spans="1:16" ht="21" customHeight="1">
      <c r="A5" s="709"/>
      <c r="B5" s="711"/>
      <c r="C5" s="290" t="s">
        <v>26</v>
      </c>
      <c r="D5" s="290" t="s">
        <v>88</v>
      </c>
      <c r="E5" s="290" t="s">
        <v>66</v>
      </c>
      <c r="F5" s="290" t="s">
        <v>26</v>
      </c>
      <c r="G5" s="290" t="s">
        <v>88</v>
      </c>
      <c r="H5" s="290" t="s">
        <v>66</v>
      </c>
    </row>
    <row r="6" spans="1:16" ht="26.45" customHeight="1">
      <c r="A6" s="709"/>
      <c r="B6" s="291" t="s">
        <v>95</v>
      </c>
      <c r="C6" s="714"/>
      <c r="D6" s="715"/>
      <c r="E6" s="715"/>
      <c r="F6" s="715"/>
      <c r="G6" s="715"/>
      <c r="H6" s="716"/>
    </row>
    <row r="7" spans="1:16" ht="23.1" customHeight="1">
      <c r="A7" s="330">
        <v>1</v>
      </c>
      <c r="B7" s="292" t="s">
        <v>843</v>
      </c>
      <c r="C7" s="470">
        <f>SUM(C8:C10)</f>
        <v>103070297.92999999</v>
      </c>
      <c r="D7" s="470">
        <f>SUM(D8:D10)</f>
        <v>967018558.42094004</v>
      </c>
      <c r="E7" s="471">
        <f>C7+D7</f>
        <v>1070088856.35094</v>
      </c>
      <c r="F7" s="470">
        <f>SUM(F8:F10)</f>
        <v>81958541.118758693</v>
      </c>
      <c r="G7" s="470">
        <f>SUM(G8:G10)</f>
        <v>608052849.40697598</v>
      </c>
      <c r="H7" s="471">
        <f>F7+G7</f>
        <v>690011390.52573466</v>
      </c>
      <c r="I7" s="475"/>
      <c r="J7" s="475"/>
      <c r="K7" s="475"/>
      <c r="L7" s="475"/>
      <c r="M7" s="475"/>
      <c r="N7" s="475"/>
      <c r="O7" s="475"/>
      <c r="P7" s="475"/>
    </row>
    <row r="8" spans="1:16">
      <c r="A8" s="330">
        <v>1.1000000000000001</v>
      </c>
      <c r="B8" s="293" t="s">
        <v>96</v>
      </c>
      <c r="C8" s="470">
        <v>10141020.65</v>
      </c>
      <c r="D8" s="470">
        <v>18926848.854699999</v>
      </c>
      <c r="E8" s="471">
        <f t="shared" ref="E8:E36" si="0">C8+D8</f>
        <v>29067869.504699998</v>
      </c>
      <c r="F8" s="470">
        <v>8593116.3000000007</v>
      </c>
      <c r="G8" s="470">
        <v>19384426.842500001</v>
      </c>
      <c r="H8" s="471">
        <f t="shared" ref="H8:H36" si="1">F8+G8</f>
        <v>27977543.142500002</v>
      </c>
      <c r="I8" s="475"/>
      <c r="J8" s="475"/>
      <c r="K8" s="475"/>
      <c r="L8" s="475"/>
      <c r="M8" s="475"/>
      <c r="N8" s="475"/>
      <c r="O8" s="475"/>
    </row>
    <row r="9" spans="1:16">
      <c r="A9" s="330">
        <v>1.2</v>
      </c>
      <c r="B9" s="293" t="s">
        <v>97</v>
      </c>
      <c r="C9" s="470">
        <v>92922410.209999993</v>
      </c>
      <c r="D9" s="470">
        <v>279877071.62139529</v>
      </c>
      <c r="E9" s="471">
        <f t="shared" si="0"/>
        <v>372799481.83139527</v>
      </c>
      <c r="F9" s="470">
        <v>8320810.29</v>
      </c>
      <c r="G9" s="470">
        <v>321961445.43057597</v>
      </c>
      <c r="H9" s="471">
        <f t="shared" si="1"/>
        <v>330282255.72057599</v>
      </c>
      <c r="I9" s="475"/>
      <c r="J9" s="475"/>
      <c r="K9" s="475"/>
      <c r="L9" s="475"/>
      <c r="M9" s="475"/>
      <c r="N9" s="475"/>
      <c r="O9" s="475"/>
    </row>
    <row r="10" spans="1:16">
      <c r="A10" s="330">
        <v>1.3</v>
      </c>
      <c r="B10" s="293" t="s">
        <v>98</v>
      </c>
      <c r="C10" s="470">
        <v>6867.07</v>
      </c>
      <c r="D10" s="470">
        <v>668214637.94484472</v>
      </c>
      <c r="E10" s="471">
        <f t="shared" si="0"/>
        <v>668221505.01484478</v>
      </c>
      <c r="F10" s="470">
        <v>65044614.528758697</v>
      </c>
      <c r="G10" s="470">
        <v>266706977.13389999</v>
      </c>
      <c r="H10" s="471">
        <f t="shared" si="1"/>
        <v>331751591.66265869</v>
      </c>
      <c r="I10" s="475"/>
      <c r="J10" s="475"/>
      <c r="K10" s="475"/>
      <c r="L10" s="475"/>
      <c r="M10" s="475"/>
      <c r="N10" s="475"/>
      <c r="O10" s="475"/>
    </row>
    <row r="11" spans="1:16">
      <c r="A11" s="330">
        <v>2</v>
      </c>
      <c r="B11" s="294" t="s">
        <v>730</v>
      </c>
      <c r="C11" s="470">
        <v>0</v>
      </c>
      <c r="D11" s="470">
        <v>0</v>
      </c>
      <c r="E11" s="471">
        <f t="shared" si="0"/>
        <v>0</v>
      </c>
      <c r="F11" s="470">
        <v>0</v>
      </c>
      <c r="G11" s="470">
        <v>0</v>
      </c>
      <c r="H11" s="471">
        <f t="shared" si="1"/>
        <v>0</v>
      </c>
      <c r="I11" s="475"/>
      <c r="J11" s="475"/>
      <c r="K11" s="475"/>
      <c r="L11" s="475"/>
      <c r="M11" s="475"/>
      <c r="N11" s="475"/>
      <c r="O11" s="475"/>
    </row>
    <row r="12" spans="1:16">
      <c r="A12" s="330">
        <v>2.1</v>
      </c>
      <c r="B12" s="295" t="s">
        <v>731</v>
      </c>
      <c r="C12" s="470">
        <v>0</v>
      </c>
      <c r="D12" s="470">
        <v>0</v>
      </c>
      <c r="E12" s="471">
        <f t="shared" si="0"/>
        <v>0</v>
      </c>
      <c r="F12" s="470">
        <v>0</v>
      </c>
      <c r="G12" s="470">
        <v>0</v>
      </c>
      <c r="H12" s="471">
        <f t="shared" si="1"/>
        <v>0</v>
      </c>
      <c r="I12" s="475"/>
      <c r="J12" s="475"/>
      <c r="K12" s="475"/>
      <c r="L12" s="475"/>
      <c r="M12" s="475"/>
      <c r="N12" s="475"/>
      <c r="O12" s="475"/>
    </row>
    <row r="13" spans="1:16" ht="26.45" customHeight="1">
      <c r="A13" s="330">
        <v>3</v>
      </c>
      <c r="B13" s="296" t="s">
        <v>732</v>
      </c>
      <c r="C13" s="470">
        <v>0</v>
      </c>
      <c r="D13" s="470">
        <v>0</v>
      </c>
      <c r="E13" s="471">
        <f t="shared" si="0"/>
        <v>0</v>
      </c>
      <c r="F13" s="470">
        <v>0</v>
      </c>
      <c r="G13" s="470">
        <v>0</v>
      </c>
      <c r="H13" s="471">
        <f t="shared" si="1"/>
        <v>0</v>
      </c>
      <c r="I13" s="475"/>
      <c r="J13" s="475"/>
      <c r="K13" s="475"/>
      <c r="L13" s="475"/>
      <c r="M13" s="475"/>
      <c r="N13" s="475"/>
      <c r="O13" s="475"/>
    </row>
    <row r="14" spans="1:16" ht="26.45" customHeight="1">
      <c r="A14" s="330">
        <v>4</v>
      </c>
      <c r="B14" s="297" t="s">
        <v>733</v>
      </c>
      <c r="C14" s="470">
        <v>0</v>
      </c>
      <c r="D14" s="470">
        <v>0</v>
      </c>
      <c r="E14" s="471">
        <f t="shared" si="0"/>
        <v>0</v>
      </c>
      <c r="F14" s="470">
        <v>0</v>
      </c>
      <c r="G14" s="470">
        <v>0</v>
      </c>
      <c r="H14" s="471">
        <f t="shared" si="1"/>
        <v>0</v>
      </c>
      <c r="I14" s="475"/>
      <c r="J14" s="475"/>
      <c r="K14" s="475"/>
      <c r="L14" s="475"/>
      <c r="M14" s="475"/>
      <c r="N14" s="475"/>
      <c r="O14" s="475"/>
    </row>
    <row r="15" spans="1:16" ht="24.6" customHeight="1">
      <c r="A15" s="330">
        <v>5</v>
      </c>
      <c r="B15" s="297" t="s">
        <v>734</v>
      </c>
      <c r="C15" s="470">
        <v>7246949.21</v>
      </c>
      <c r="D15" s="470">
        <v>0</v>
      </c>
      <c r="E15" s="472">
        <f t="shared" si="0"/>
        <v>7246949.21</v>
      </c>
      <c r="F15" s="470">
        <v>7253479.4400000004</v>
      </c>
      <c r="G15" s="470">
        <v>0</v>
      </c>
      <c r="H15" s="472">
        <f t="shared" si="1"/>
        <v>7253479.4400000004</v>
      </c>
      <c r="I15" s="475"/>
      <c r="J15" s="475"/>
      <c r="K15" s="475"/>
      <c r="L15" s="475"/>
      <c r="M15" s="475"/>
      <c r="N15" s="475"/>
      <c r="O15" s="475"/>
    </row>
    <row r="16" spans="1:16">
      <c r="A16" s="330">
        <v>5.0999999999999996</v>
      </c>
      <c r="B16" s="298" t="s">
        <v>735</v>
      </c>
      <c r="C16" s="470">
        <v>168050</v>
      </c>
      <c r="D16" s="470">
        <v>0</v>
      </c>
      <c r="E16" s="471">
        <f t="shared" si="0"/>
        <v>168050</v>
      </c>
      <c r="F16" s="470">
        <v>168050</v>
      </c>
      <c r="G16" s="470">
        <v>0</v>
      </c>
      <c r="H16" s="471">
        <f t="shared" si="1"/>
        <v>168050</v>
      </c>
      <c r="I16" s="475"/>
      <c r="J16" s="475"/>
      <c r="K16" s="475"/>
      <c r="L16" s="475"/>
      <c r="M16" s="475"/>
      <c r="N16" s="475"/>
      <c r="O16" s="475"/>
    </row>
    <row r="17" spans="1:15">
      <c r="A17" s="330">
        <v>5.2</v>
      </c>
      <c r="B17" s="298" t="s">
        <v>569</v>
      </c>
      <c r="C17" s="470">
        <v>7078899.21</v>
      </c>
      <c r="D17" s="470">
        <v>0</v>
      </c>
      <c r="E17" s="471">
        <f t="shared" si="0"/>
        <v>7078899.21</v>
      </c>
      <c r="F17" s="470">
        <v>7085429.4400000004</v>
      </c>
      <c r="G17" s="470">
        <v>0</v>
      </c>
      <c r="H17" s="471">
        <f t="shared" si="1"/>
        <v>7085429.4400000004</v>
      </c>
      <c r="I17" s="475"/>
      <c r="J17" s="475"/>
      <c r="K17" s="475"/>
      <c r="L17" s="475"/>
      <c r="M17" s="475"/>
      <c r="N17" s="475"/>
      <c r="O17" s="475"/>
    </row>
    <row r="18" spans="1:15">
      <c r="A18" s="330">
        <v>5.3</v>
      </c>
      <c r="B18" s="298" t="s">
        <v>736</v>
      </c>
      <c r="C18" s="470">
        <v>0</v>
      </c>
      <c r="D18" s="470">
        <v>0</v>
      </c>
      <c r="E18" s="471">
        <f t="shared" si="0"/>
        <v>0</v>
      </c>
      <c r="F18" s="470">
        <v>0</v>
      </c>
      <c r="G18" s="470">
        <v>0</v>
      </c>
      <c r="H18" s="471">
        <f t="shared" si="1"/>
        <v>0</v>
      </c>
      <c r="I18" s="475"/>
      <c r="J18" s="475"/>
      <c r="K18" s="475"/>
      <c r="L18" s="475"/>
      <c r="M18" s="475"/>
      <c r="N18" s="475"/>
      <c r="O18" s="475"/>
    </row>
    <row r="19" spans="1:15">
      <c r="A19" s="330">
        <v>6</v>
      </c>
      <c r="B19" s="296" t="s">
        <v>737</v>
      </c>
      <c r="C19" s="470">
        <f>SUM(C20:C21)</f>
        <v>381584275.05958688</v>
      </c>
      <c r="D19" s="470">
        <f>SUM(D20:D21)</f>
        <v>507109860.61556482</v>
      </c>
      <c r="E19" s="471">
        <f t="shared" si="0"/>
        <v>888694135.67515171</v>
      </c>
      <c r="F19" s="470">
        <f>SUM(F20:F21)</f>
        <v>321833765.45626825</v>
      </c>
      <c r="G19" s="470">
        <f>SUM(G20:G21)</f>
        <v>453325867.43184209</v>
      </c>
      <c r="H19" s="471">
        <f t="shared" si="1"/>
        <v>775159632.8881104</v>
      </c>
      <c r="I19" s="475"/>
      <c r="J19" s="475"/>
      <c r="K19" s="475"/>
      <c r="L19" s="475"/>
      <c r="M19" s="475"/>
      <c r="N19" s="475"/>
      <c r="O19" s="475"/>
    </row>
    <row r="20" spans="1:15">
      <c r="A20" s="330">
        <v>6.1</v>
      </c>
      <c r="B20" s="298" t="s">
        <v>569</v>
      </c>
      <c r="C20" s="470">
        <v>55647062.831984356</v>
      </c>
      <c r="D20" s="470">
        <v>0</v>
      </c>
      <c r="E20" s="471">
        <f t="shared" si="0"/>
        <v>55647062.831984356</v>
      </c>
      <c r="F20" s="470">
        <v>29917829.352307253</v>
      </c>
      <c r="G20" s="470">
        <v>0</v>
      </c>
      <c r="H20" s="471">
        <f t="shared" si="1"/>
        <v>29917829.352307253</v>
      </c>
      <c r="I20" s="475"/>
      <c r="J20" s="475"/>
      <c r="K20" s="475"/>
      <c r="L20" s="475"/>
      <c r="M20" s="475"/>
      <c r="N20" s="475"/>
      <c r="O20" s="475"/>
    </row>
    <row r="21" spans="1:15">
      <c r="A21" s="330">
        <v>6.2</v>
      </c>
      <c r="B21" s="298" t="s">
        <v>736</v>
      </c>
      <c r="C21" s="470">
        <v>325937212.22760254</v>
      </c>
      <c r="D21" s="470">
        <v>507109860.61556482</v>
      </c>
      <c r="E21" s="471">
        <f t="shared" si="0"/>
        <v>833047072.8431673</v>
      </c>
      <c r="F21" s="470">
        <v>291915936.10396099</v>
      </c>
      <c r="G21" s="470">
        <v>453325867.43184209</v>
      </c>
      <c r="H21" s="471">
        <f t="shared" si="1"/>
        <v>745241803.53580308</v>
      </c>
      <c r="I21" s="475"/>
      <c r="J21" s="475"/>
      <c r="K21" s="475"/>
      <c r="L21" s="475"/>
      <c r="M21" s="475"/>
      <c r="N21" s="475"/>
      <c r="O21" s="475"/>
    </row>
    <row r="22" spans="1:15">
      <c r="A22" s="330">
        <v>7</v>
      </c>
      <c r="B22" s="299" t="s">
        <v>738</v>
      </c>
      <c r="C22" s="470">
        <v>9372300</v>
      </c>
      <c r="D22" s="470">
        <v>0</v>
      </c>
      <c r="E22" s="471">
        <f t="shared" si="0"/>
        <v>9372300</v>
      </c>
      <c r="F22" s="470">
        <v>9372300</v>
      </c>
      <c r="G22" s="470">
        <v>0</v>
      </c>
      <c r="H22" s="471">
        <f t="shared" si="1"/>
        <v>9372300</v>
      </c>
      <c r="I22" s="475"/>
      <c r="J22" s="475"/>
      <c r="K22" s="475"/>
      <c r="L22" s="475"/>
      <c r="M22" s="475"/>
      <c r="N22" s="475"/>
      <c r="O22" s="475"/>
    </row>
    <row r="23" spans="1:15" ht="21">
      <c r="A23" s="330">
        <v>8</v>
      </c>
      <c r="B23" s="300" t="s">
        <v>739</v>
      </c>
      <c r="C23" s="470">
        <v>0</v>
      </c>
      <c r="D23" s="470">
        <v>0</v>
      </c>
      <c r="E23" s="471">
        <f t="shared" si="0"/>
        <v>0</v>
      </c>
      <c r="F23" s="470">
        <v>0</v>
      </c>
      <c r="G23" s="470">
        <v>0</v>
      </c>
      <c r="H23" s="471">
        <f t="shared" si="1"/>
        <v>0</v>
      </c>
      <c r="I23" s="475"/>
      <c r="J23" s="475"/>
      <c r="K23" s="475"/>
      <c r="L23" s="475"/>
      <c r="M23" s="475"/>
      <c r="N23" s="475"/>
      <c r="O23" s="475"/>
    </row>
    <row r="24" spans="1:15">
      <c r="A24" s="330">
        <v>9</v>
      </c>
      <c r="B24" s="297" t="s">
        <v>740</v>
      </c>
      <c r="C24" s="470">
        <f>SUM(C25:C26)</f>
        <v>20381105.879403263</v>
      </c>
      <c r="D24" s="470">
        <f>SUM(D25:D26)</f>
        <v>0</v>
      </c>
      <c r="E24" s="471">
        <f t="shared" si="0"/>
        <v>20381105.879403263</v>
      </c>
      <c r="F24" s="470">
        <f>SUM(F25:F26)</f>
        <v>13980712.141470976</v>
      </c>
      <c r="G24" s="470">
        <f>SUM(G25:G26)</f>
        <v>0</v>
      </c>
      <c r="H24" s="471">
        <f t="shared" si="1"/>
        <v>13980712.141470976</v>
      </c>
      <c r="I24" s="475"/>
      <c r="J24" s="475"/>
      <c r="K24" s="475"/>
      <c r="L24" s="475"/>
      <c r="M24" s="475"/>
      <c r="N24" s="475"/>
      <c r="O24" s="475"/>
    </row>
    <row r="25" spans="1:15">
      <c r="A25" s="330">
        <v>9.1</v>
      </c>
      <c r="B25" s="301" t="s">
        <v>741</v>
      </c>
      <c r="C25" s="470">
        <v>20381105.879403263</v>
      </c>
      <c r="D25" s="470">
        <v>0</v>
      </c>
      <c r="E25" s="471">
        <f t="shared" si="0"/>
        <v>20381105.879403263</v>
      </c>
      <c r="F25" s="470">
        <v>13980712.141470976</v>
      </c>
      <c r="G25" s="470">
        <v>0</v>
      </c>
      <c r="H25" s="471">
        <f t="shared" si="1"/>
        <v>13980712.141470976</v>
      </c>
      <c r="I25" s="475"/>
      <c r="J25" s="475"/>
      <c r="K25" s="475"/>
      <c r="L25" s="475"/>
      <c r="M25" s="475"/>
      <c r="N25" s="475"/>
      <c r="O25" s="475"/>
    </row>
    <row r="26" spans="1:15">
      <c r="A26" s="330">
        <v>9.1999999999999993</v>
      </c>
      <c r="B26" s="301" t="s">
        <v>742</v>
      </c>
      <c r="C26" s="470">
        <v>0</v>
      </c>
      <c r="D26" s="470">
        <v>0</v>
      </c>
      <c r="E26" s="471">
        <f t="shared" si="0"/>
        <v>0</v>
      </c>
      <c r="F26" s="470">
        <v>0</v>
      </c>
      <c r="G26" s="470">
        <v>0</v>
      </c>
      <c r="H26" s="471">
        <f t="shared" si="1"/>
        <v>0</v>
      </c>
      <c r="I26" s="475"/>
      <c r="J26" s="475"/>
      <c r="K26" s="475"/>
      <c r="L26" s="475"/>
      <c r="M26" s="475"/>
      <c r="N26" s="475"/>
      <c r="O26" s="475"/>
    </row>
    <row r="27" spans="1:15">
      <c r="A27" s="330">
        <v>10</v>
      </c>
      <c r="B27" s="297" t="s">
        <v>36</v>
      </c>
      <c r="C27" s="470">
        <f>SUM(C28:C29)</f>
        <v>9006732.9399999995</v>
      </c>
      <c r="D27" s="470">
        <f>SUM(D28:D29)</f>
        <v>0</v>
      </c>
      <c r="E27" s="471">
        <f t="shared" si="0"/>
        <v>9006732.9399999995</v>
      </c>
      <c r="F27" s="470">
        <f>SUM(F28:F29)</f>
        <v>5439742.6599999992</v>
      </c>
      <c r="G27" s="470">
        <f>SUM(G28:G29)</f>
        <v>0</v>
      </c>
      <c r="H27" s="471">
        <f t="shared" si="1"/>
        <v>5439742.6599999992</v>
      </c>
      <c r="I27" s="475"/>
      <c r="J27" s="475"/>
      <c r="K27" s="475"/>
      <c r="L27" s="475"/>
      <c r="M27" s="475"/>
      <c r="N27" s="475"/>
      <c r="O27" s="475"/>
    </row>
    <row r="28" spans="1:15">
      <c r="A28" s="330">
        <v>10.1</v>
      </c>
      <c r="B28" s="301" t="s">
        <v>743</v>
      </c>
      <c r="C28" s="470">
        <v>0</v>
      </c>
      <c r="D28" s="470">
        <v>0</v>
      </c>
      <c r="E28" s="471">
        <f t="shared" si="0"/>
        <v>0</v>
      </c>
      <c r="F28" s="470">
        <v>0</v>
      </c>
      <c r="G28" s="470">
        <v>0</v>
      </c>
      <c r="H28" s="471">
        <f t="shared" si="1"/>
        <v>0</v>
      </c>
      <c r="I28" s="475"/>
      <c r="J28" s="475"/>
      <c r="K28" s="475"/>
      <c r="L28" s="475"/>
      <c r="M28" s="475"/>
      <c r="N28" s="475"/>
      <c r="O28" s="475"/>
    </row>
    <row r="29" spans="1:15">
      <c r="A29" s="330">
        <v>10.199999999999999</v>
      </c>
      <c r="B29" s="301" t="s">
        <v>744</v>
      </c>
      <c r="C29" s="470">
        <v>9006732.9399999995</v>
      </c>
      <c r="D29" s="470">
        <v>0</v>
      </c>
      <c r="E29" s="471">
        <f t="shared" si="0"/>
        <v>9006732.9399999995</v>
      </c>
      <c r="F29" s="470">
        <v>5439742.6599999992</v>
      </c>
      <c r="G29" s="470">
        <v>0</v>
      </c>
      <c r="H29" s="471">
        <f t="shared" si="1"/>
        <v>5439742.6599999992</v>
      </c>
      <c r="I29" s="475"/>
      <c r="J29" s="475"/>
      <c r="K29" s="475"/>
      <c r="L29" s="475"/>
      <c r="M29" s="475"/>
      <c r="N29" s="475"/>
      <c r="O29" s="475"/>
    </row>
    <row r="30" spans="1:15">
      <c r="A30" s="330">
        <v>11</v>
      </c>
      <c r="B30" s="297" t="s">
        <v>745</v>
      </c>
      <c r="C30" s="470">
        <f>SUM(C31:C32)</f>
        <v>0</v>
      </c>
      <c r="D30" s="470">
        <f>SUM(D31:D32)</f>
        <v>0</v>
      </c>
      <c r="E30" s="471">
        <f t="shared" si="0"/>
        <v>0</v>
      </c>
      <c r="F30" s="470">
        <f>SUM(F31:F32)</f>
        <v>0</v>
      </c>
      <c r="G30" s="470">
        <f>SUM(G31:G32)</f>
        <v>0</v>
      </c>
      <c r="H30" s="471">
        <f t="shared" si="1"/>
        <v>0</v>
      </c>
      <c r="I30" s="475"/>
      <c r="J30" s="475"/>
      <c r="K30" s="475"/>
      <c r="L30" s="475"/>
      <c r="M30" s="475"/>
      <c r="N30" s="475"/>
      <c r="O30" s="475"/>
    </row>
    <row r="31" spans="1:15">
      <c r="A31" s="330">
        <v>11.1</v>
      </c>
      <c r="B31" s="301" t="s">
        <v>746</v>
      </c>
      <c r="C31" s="470">
        <v>0</v>
      </c>
      <c r="D31" s="470">
        <v>0</v>
      </c>
      <c r="E31" s="471">
        <f t="shared" si="0"/>
        <v>0</v>
      </c>
      <c r="F31" s="470">
        <v>0</v>
      </c>
      <c r="G31" s="470">
        <v>0</v>
      </c>
      <c r="H31" s="471">
        <f t="shared" si="1"/>
        <v>0</v>
      </c>
      <c r="I31" s="475"/>
      <c r="J31" s="475"/>
      <c r="K31" s="475"/>
      <c r="L31" s="475"/>
      <c r="M31" s="475"/>
      <c r="N31" s="475"/>
      <c r="O31" s="475"/>
    </row>
    <row r="32" spans="1:15">
      <c r="A32" s="330">
        <v>11.2</v>
      </c>
      <c r="B32" s="301" t="s">
        <v>747</v>
      </c>
      <c r="C32" s="470">
        <v>0</v>
      </c>
      <c r="D32" s="470">
        <v>0</v>
      </c>
      <c r="E32" s="471">
        <f t="shared" si="0"/>
        <v>0</v>
      </c>
      <c r="F32" s="470">
        <v>0</v>
      </c>
      <c r="G32" s="470">
        <v>0</v>
      </c>
      <c r="H32" s="471">
        <f t="shared" si="1"/>
        <v>0</v>
      </c>
      <c r="I32" s="475"/>
      <c r="J32" s="475"/>
      <c r="K32" s="475"/>
      <c r="L32" s="475"/>
      <c r="M32" s="475"/>
      <c r="N32" s="475"/>
      <c r="O32" s="475"/>
    </row>
    <row r="33" spans="1:15">
      <c r="A33" s="330">
        <v>13</v>
      </c>
      <c r="B33" s="297" t="s">
        <v>99</v>
      </c>
      <c r="C33" s="470">
        <v>92483456.263461068</v>
      </c>
      <c r="D33" s="470">
        <v>341384.96530000004</v>
      </c>
      <c r="E33" s="471">
        <f t="shared" si="0"/>
        <v>92824841.228761062</v>
      </c>
      <c r="F33" s="470">
        <v>94392255.165839985</v>
      </c>
      <c r="G33" s="470">
        <v>288198.32479999994</v>
      </c>
      <c r="H33" s="471">
        <f t="shared" si="1"/>
        <v>94680453.490639985</v>
      </c>
      <c r="I33" s="475"/>
      <c r="J33" s="475"/>
      <c r="K33" s="475"/>
      <c r="L33" s="475"/>
      <c r="M33" s="475"/>
      <c r="N33" s="475"/>
      <c r="O33" s="475"/>
    </row>
    <row r="34" spans="1:15">
      <c r="A34" s="330">
        <v>13.1</v>
      </c>
      <c r="B34" s="302" t="s">
        <v>748</v>
      </c>
      <c r="C34" s="470">
        <v>91003942.92346108</v>
      </c>
      <c r="D34" s="470">
        <v>0</v>
      </c>
      <c r="E34" s="471">
        <f t="shared" si="0"/>
        <v>91003942.92346108</v>
      </c>
      <c r="F34" s="470">
        <v>91639500.185839981</v>
      </c>
      <c r="G34" s="470">
        <v>0</v>
      </c>
      <c r="H34" s="471">
        <f t="shared" si="1"/>
        <v>91639500.185839981</v>
      </c>
      <c r="I34" s="475"/>
      <c r="J34" s="475"/>
      <c r="K34" s="475"/>
      <c r="L34" s="475"/>
      <c r="M34" s="475"/>
      <c r="N34" s="475"/>
      <c r="O34" s="475"/>
    </row>
    <row r="35" spans="1:15">
      <c r="A35" s="330">
        <v>13.2</v>
      </c>
      <c r="B35" s="302" t="s">
        <v>749</v>
      </c>
      <c r="C35" s="470">
        <v>0</v>
      </c>
      <c r="D35" s="470">
        <v>0</v>
      </c>
      <c r="E35" s="471">
        <f t="shared" si="0"/>
        <v>0</v>
      </c>
      <c r="F35" s="470">
        <v>0</v>
      </c>
      <c r="G35" s="470">
        <v>0</v>
      </c>
      <c r="H35" s="471">
        <f t="shared" si="1"/>
        <v>0</v>
      </c>
      <c r="I35" s="475"/>
      <c r="J35" s="475"/>
      <c r="K35" s="475"/>
      <c r="L35" s="475"/>
      <c r="M35" s="475"/>
      <c r="N35" s="475"/>
      <c r="O35" s="475"/>
    </row>
    <row r="36" spans="1:15">
      <c r="A36" s="330">
        <v>14</v>
      </c>
      <c r="B36" s="303" t="s">
        <v>750</v>
      </c>
      <c r="C36" s="470">
        <f>SUM(C7,C11,C13,C14,C15,C19,C22,C23,C24,C27,C30,C33)</f>
        <v>623145117.28245115</v>
      </c>
      <c r="D36" s="470">
        <f>SUM(D7,D11,D13,D14,D15,D19,D22,D23,D24,D27,D30,D33)</f>
        <v>1474469804.0018048</v>
      </c>
      <c r="E36" s="471">
        <f t="shared" si="0"/>
        <v>2097614921.284256</v>
      </c>
      <c r="F36" s="470">
        <f>SUM(F7,F11,F13,F14,F15,F19,F22,F23,F24,F27,F30,F33)</f>
        <v>534230795.98233789</v>
      </c>
      <c r="G36" s="470">
        <f>SUM(G7,G11,G13,G14,G15,G19,G22,G23,G24,G27,G30,G33)</f>
        <v>1061666915.1636181</v>
      </c>
      <c r="H36" s="471">
        <f t="shared" si="1"/>
        <v>1595897711.145956</v>
      </c>
      <c r="I36" s="475"/>
      <c r="J36" s="475"/>
      <c r="K36" s="475"/>
      <c r="L36" s="475"/>
      <c r="M36" s="475"/>
      <c r="N36" s="475"/>
      <c r="O36" s="475"/>
    </row>
    <row r="37" spans="1:15" ht="22.5" customHeight="1">
      <c r="A37" s="330"/>
      <c r="B37" s="304" t="s">
        <v>104</v>
      </c>
      <c r="C37" s="703"/>
      <c r="D37" s="704"/>
      <c r="E37" s="704"/>
      <c r="F37" s="704"/>
      <c r="G37" s="704"/>
      <c r="H37" s="705"/>
      <c r="I37" s="475"/>
      <c r="J37" s="475"/>
      <c r="K37" s="475"/>
      <c r="L37" s="475"/>
      <c r="M37" s="475"/>
      <c r="N37" s="475"/>
      <c r="O37" s="475"/>
    </row>
    <row r="38" spans="1:15">
      <c r="A38" s="330">
        <v>15</v>
      </c>
      <c r="B38" s="305" t="s">
        <v>751</v>
      </c>
      <c r="C38" s="470">
        <v>0</v>
      </c>
      <c r="D38" s="470">
        <v>0</v>
      </c>
      <c r="E38" s="474">
        <f>C38+D38</f>
        <v>0</v>
      </c>
      <c r="F38" s="470">
        <v>0</v>
      </c>
      <c r="G38" s="470">
        <v>0</v>
      </c>
      <c r="H38" s="474">
        <f>F38+G38</f>
        <v>0</v>
      </c>
      <c r="I38" s="475"/>
      <c r="J38" s="475"/>
      <c r="K38" s="475"/>
      <c r="L38" s="475"/>
      <c r="M38" s="475"/>
      <c r="N38" s="475"/>
      <c r="O38" s="475"/>
    </row>
    <row r="39" spans="1:15">
      <c r="A39" s="330">
        <v>15.1</v>
      </c>
      <c r="B39" s="306" t="s">
        <v>731</v>
      </c>
      <c r="C39" s="470">
        <v>0</v>
      </c>
      <c r="D39" s="470">
        <v>0</v>
      </c>
      <c r="E39" s="474">
        <f t="shared" ref="E39:E53" si="2">C39+D39</f>
        <v>0</v>
      </c>
      <c r="F39" s="470">
        <v>0</v>
      </c>
      <c r="G39" s="470">
        <v>0</v>
      </c>
      <c r="H39" s="474">
        <f t="shared" ref="H39:H53" si="3">F39+G39</f>
        <v>0</v>
      </c>
      <c r="I39" s="475"/>
      <c r="J39" s="475"/>
      <c r="K39" s="475"/>
      <c r="L39" s="475"/>
      <c r="M39" s="475"/>
      <c r="N39" s="475"/>
      <c r="O39" s="475"/>
    </row>
    <row r="40" spans="1:15" ht="24" customHeight="1">
      <c r="A40" s="330">
        <v>16</v>
      </c>
      <c r="B40" s="299" t="s">
        <v>752</v>
      </c>
      <c r="C40" s="470">
        <v>0</v>
      </c>
      <c r="D40" s="470">
        <v>0</v>
      </c>
      <c r="E40" s="474">
        <f t="shared" si="2"/>
        <v>0</v>
      </c>
      <c r="F40" s="470">
        <v>0</v>
      </c>
      <c r="G40" s="470">
        <v>0</v>
      </c>
      <c r="H40" s="474">
        <f t="shared" si="3"/>
        <v>0</v>
      </c>
      <c r="I40" s="475"/>
      <c r="J40" s="475"/>
      <c r="K40" s="475"/>
      <c r="L40" s="475"/>
      <c r="M40" s="475"/>
      <c r="N40" s="475"/>
      <c r="O40" s="475"/>
    </row>
    <row r="41" spans="1:15" ht="21">
      <c r="A41" s="330">
        <v>17</v>
      </c>
      <c r="B41" s="299" t="s">
        <v>753</v>
      </c>
      <c r="C41" s="473">
        <f>SUM(C42:C45)</f>
        <v>243023548.84305912</v>
      </c>
      <c r="D41" s="473">
        <f>SUM(D42:D45)</f>
        <v>1349379457.1231964</v>
      </c>
      <c r="E41" s="474">
        <f t="shared" si="2"/>
        <v>1592403005.9662554</v>
      </c>
      <c r="F41" s="473">
        <f>SUM(F42:F45)</f>
        <v>203406581.64936453</v>
      </c>
      <c r="G41" s="473">
        <f>SUM(G42:G45)</f>
        <v>915157608.68381715</v>
      </c>
      <c r="H41" s="474">
        <f t="shared" si="3"/>
        <v>1118564190.3331816</v>
      </c>
      <c r="I41" s="475"/>
      <c r="J41" s="475"/>
      <c r="K41" s="475"/>
      <c r="L41" s="475"/>
      <c r="M41" s="475"/>
      <c r="N41" s="475"/>
      <c r="O41" s="475"/>
    </row>
    <row r="42" spans="1:15">
      <c r="A42" s="330">
        <v>17.100000000000001</v>
      </c>
      <c r="B42" s="307" t="s">
        <v>754</v>
      </c>
      <c r="C42" s="470">
        <v>225957257.43000001</v>
      </c>
      <c r="D42" s="470">
        <v>1348903880.4264002</v>
      </c>
      <c r="E42" s="474">
        <f t="shared" si="2"/>
        <v>1574861137.8564003</v>
      </c>
      <c r="F42" s="470">
        <v>199957493.49000001</v>
      </c>
      <c r="G42" s="470">
        <v>915035102.24800014</v>
      </c>
      <c r="H42" s="474">
        <f t="shared" si="3"/>
        <v>1114992595.7380002</v>
      </c>
      <c r="I42" s="475"/>
      <c r="J42" s="475"/>
      <c r="K42" s="475"/>
      <c r="L42" s="475"/>
      <c r="M42" s="475"/>
      <c r="N42" s="475"/>
      <c r="O42" s="475"/>
    </row>
    <row r="43" spans="1:15">
      <c r="A43" s="330">
        <v>17.2</v>
      </c>
      <c r="B43" s="308" t="s">
        <v>100</v>
      </c>
      <c r="C43" s="470">
        <v>0</v>
      </c>
      <c r="D43" s="470">
        <v>0</v>
      </c>
      <c r="E43" s="474">
        <f t="shared" si="2"/>
        <v>0</v>
      </c>
      <c r="F43" s="470">
        <v>0</v>
      </c>
      <c r="G43" s="470">
        <v>0</v>
      </c>
      <c r="H43" s="474">
        <f t="shared" si="3"/>
        <v>0</v>
      </c>
      <c r="I43" s="475"/>
      <c r="J43" s="475"/>
      <c r="K43" s="475"/>
      <c r="L43" s="475"/>
      <c r="M43" s="475"/>
      <c r="N43" s="475"/>
      <c r="O43" s="475"/>
    </row>
    <row r="44" spans="1:15">
      <c r="A44" s="330">
        <v>17.3</v>
      </c>
      <c r="B44" s="307" t="s">
        <v>755</v>
      </c>
      <c r="C44" s="470">
        <v>0</v>
      </c>
      <c r="D44" s="470">
        <v>0</v>
      </c>
      <c r="E44" s="474">
        <f t="shared" si="2"/>
        <v>0</v>
      </c>
      <c r="F44" s="470">
        <v>0</v>
      </c>
      <c r="G44" s="470">
        <v>0</v>
      </c>
      <c r="H44" s="474">
        <f t="shared" si="3"/>
        <v>0</v>
      </c>
      <c r="I44" s="475"/>
      <c r="J44" s="475"/>
      <c r="K44" s="475"/>
      <c r="L44" s="475"/>
      <c r="M44" s="475"/>
      <c r="N44" s="475"/>
      <c r="O44" s="475"/>
    </row>
    <row r="45" spans="1:15">
      <c r="A45" s="330">
        <v>17.399999999999999</v>
      </c>
      <c r="B45" s="307" t="s">
        <v>756</v>
      </c>
      <c r="C45" s="470">
        <v>17066291.41305913</v>
      </c>
      <c r="D45" s="470">
        <v>475576.69679618697</v>
      </c>
      <c r="E45" s="474">
        <f t="shared" si="2"/>
        <v>17541868.109855317</v>
      </c>
      <c r="F45" s="470">
        <v>3449088.1593645299</v>
      </c>
      <c r="G45" s="470">
        <v>122506.43581706269</v>
      </c>
      <c r="H45" s="474">
        <f t="shared" si="3"/>
        <v>3571594.5951815927</v>
      </c>
      <c r="I45" s="475"/>
      <c r="J45" s="475"/>
      <c r="K45" s="475"/>
      <c r="L45" s="475"/>
      <c r="M45" s="475"/>
      <c r="N45" s="475"/>
      <c r="O45" s="475"/>
    </row>
    <row r="46" spans="1:15">
      <c r="A46" s="330">
        <v>18</v>
      </c>
      <c r="B46" s="297" t="s">
        <v>757</v>
      </c>
      <c r="C46" s="470">
        <v>114752.81177011556</v>
      </c>
      <c r="D46" s="470">
        <v>148669.47764394281</v>
      </c>
      <c r="E46" s="474">
        <f t="shared" si="2"/>
        <v>263422.28941405838</v>
      </c>
      <c r="F46" s="470">
        <v>112975.10180302283</v>
      </c>
      <c r="G46" s="470">
        <v>88338.918701928938</v>
      </c>
      <c r="H46" s="474">
        <f t="shared" si="3"/>
        <v>201314.02050495177</v>
      </c>
      <c r="I46" s="475"/>
      <c r="J46" s="475"/>
      <c r="K46" s="475"/>
      <c r="L46" s="475"/>
      <c r="M46" s="475"/>
      <c r="N46" s="475"/>
      <c r="O46" s="475"/>
    </row>
    <row r="47" spans="1:15">
      <c r="A47" s="330">
        <v>19</v>
      </c>
      <c r="B47" s="297" t="s">
        <v>758</v>
      </c>
      <c r="C47" s="473">
        <f>SUM(C48:C49)</f>
        <v>8143591.7107079215</v>
      </c>
      <c r="D47" s="473">
        <f>SUM(D48:D49)</f>
        <v>0</v>
      </c>
      <c r="E47" s="474">
        <f t="shared" si="2"/>
        <v>8143591.7107079215</v>
      </c>
      <c r="F47" s="473">
        <f>SUM(F48:F49)</f>
        <v>14045371.724352915</v>
      </c>
      <c r="G47" s="473">
        <f>SUM(G48:G49)</f>
        <v>0</v>
      </c>
      <c r="H47" s="474">
        <f t="shared" si="3"/>
        <v>14045371.724352915</v>
      </c>
      <c r="I47" s="475"/>
      <c r="J47" s="475"/>
      <c r="K47" s="475"/>
      <c r="L47" s="475"/>
      <c r="M47" s="475"/>
      <c r="N47" s="475"/>
      <c r="O47" s="475"/>
    </row>
    <row r="48" spans="1:15">
      <c r="A48" s="330">
        <v>19.100000000000001</v>
      </c>
      <c r="B48" s="309" t="s">
        <v>759</v>
      </c>
      <c r="C48" s="470">
        <v>6006200.7793989535</v>
      </c>
      <c r="D48" s="470">
        <v>0</v>
      </c>
      <c r="E48" s="474">
        <f t="shared" si="2"/>
        <v>6006200.7793989535</v>
      </c>
      <c r="F48" s="470">
        <v>4756172.83</v>
      </c>
      <c r="G48" s="470">
        <v>0</v>
      </c>
      <c r="H48" s="474">
        <f t="shared" si="3"/>
        <v>4756172.83</v>
      </c>
      <c r="I48" s="475"/>
      <c r="J48" s="475"/>
      <c r="K48" s="475"/>
      <c r="L48" s="475"/>
      <c r="M48" s="475"/>
      <c r="N48" s="475"/>
      <c r="O48" s="475"/>
    </row>
    <row r="49" spans="1:15">
      <c r="A49" s="330">
        <v>19.2</v>
      </c>
      <c r="B49" s="310" t="s">
        <v>760</v>
      </c>
      <c r="C49" s="470">
        <v>2137390.9313089675</v>
      </c>
      <c r="D49" s="470">
        <v>0</v>
      </c>
      <c r="E49" s="474">
        <f t="shared" si="2"/>
        <v>2137390.9313089675</v>
      </c>
      <c r="F49" s="470">
        <v>9289198.8943529148</v>
      </c>
      <c r="G49" s="470">
        <v>0</v>
      </c>
      <c r="H49" s="474">
        <f t="shared" si="3"/>
        <v>9289198.8943529148</v>
      </c>
      <c r="I49" s="475"/>
      <c r="J49" s="475"/>
      <c r="K49" s="475"/>
      <c r="L49" s="475"/>
      <c r="M49" s="475"/>
      <c r="N49" s="475"/>
      <c r="O49" s="475"/>
    </row>
    <row r="50" spans="1:15">
      <c r="A50" s="330">
        <v>20</v>
      </c>
      <c r="B50" s="311" t="s">
        <v>101</v>
      </c>
      <c r="C50" s="470">
        <v>0</v>
      </c>
      <c r="D50" s="470">
        <v>81058272.75399977</v>
      </c>
      <c r="E50" s="474">
        <f t="shared" si="2"/>
        <v>81058272.75399977</v>
      </c>
      <c r="F50" s="470">
        <v>0</v>
      </c>
      <c r="G50" s="470">
        <v>81549752.496499777</v>
      </c>
      <c r="H50" s="474">
        <f t="shared" si="3"/>
        <v>81549752.496499777</v>
      </c>
      <c r="I50" s="475"/>
      <c r="J50" s="475"/>
      <c r="K50" s="475"/>
      <c r="L50" s="475"/>
      <c r="M50" s="475"/>
      <c r="N50" s="475"/>
      <c r="O50" s="475"/>
    </row>
    <row r="51" spans="1:15">
      <c r="A51" s="330">
        <v>21</v>
      </c>
      <c r="B51" s="312" t="s">
        <v>89</v>
      </c>
      <c r="C51" s="470">
        <v>3410797.0700000003</v>
      </c>
      <c r="D51" s="470">
        <v>1273823.5564000001</v>
      </c>
      <c r="E51" s="474">
        <f t="shared" si="2"/>
        <v>4684620.6264000004</v>
      </c>
      <c r="F51" s="470">
        <v>3855194.7399999993</v>
      </c>
      <c r="G51" s="470">
        <v>158734.36690000002</v>
      </c>
      <c r="H51" s="474">
        <f t="shared" si="3"/>
        <v>4013929.1068999991</v>
      </c>
      <c r="I51" s="475"/>
      <c r="J51" s="475"/>
      <c r="K51" s="475"/>
      <c r="L51" s="475"/>
      <c r="M51" s="475"/>
      <c r="N51" s="475"/>
      <c r="O51" s="475"/>
    </row>
    <row r="52" spans="1:15">
      <c r="A52" s="330">
        <v>21.1</v>
      </c>
      <c r="B52" s="308" t="s">
        <v>761</v>
      </c>
      <c r="C52" s="470">
        <v>0</v>
      </c>
      <c r="D52" s="470">
        <v>0</v>
      </c>
      <c r="E52" s="474">
        <f t="shared" si="2"/>
        <v>0</v>
      </c>
      <c r="F52" s="470">
        <v>0</v>
      </c>
      <c r="G52" s="470">
        <v>0</v>
      </c>
      <c r="H52" s="474">
        <f t="shared" si="3"/>
        <v>0</v>
      </c>
      <c r="I52" s="475"/>
      <c r="J52" s="475"/>
      <c r="K52" s="475"/>
      <c r="L52" s="475"/>
      <c r="M52" s="475"/>
      <c r="N52" s="475"/>
      <c r="O52" s="475"/>
    </row>
    <row r="53" spans="1:15">
      <c r="A53" s="330">
        <v>22</v>
      </c>
      <c r="B53" s="311" t="s">
        <v>762</v>
      </c>
      <c r="C53" s="473">
        <f>SUM(C38,C40,C41,C46,C47,C50,C51)</f>
        <v>254692690.43553716</v>
      </c>
      <c r="D53" s="473">
        <f>SUM(D38,D40,D41,D46,D47,D50,D51)</f>
        <v>1431860222.9112401</v>
      </c>
      <c r="E53" s="474">
        <f t="shared" si="2"/>
        <v>1686552913.3467772</v>
      </c>
      <c r="F53" s="473">
        <f>SUM(F38,F40,F41,F46,F47,F50,F51)</f>
        <v>221420123.2155205</v>
      </c>
      <c r="G53" s="473">
        <f>SUM(G38,G40,G41,G46,G47,G50,G51)</f>
        <v>996954434.46591878</v>
      </c>
      <c r="H53" s="474">
        <f t="shared" si="3"/>
        <v>1218374557.6814394</v>
      </c>
      <c r="I53" s="475"/>
      <c r="J53" s="475"/>
      <c r="K53" s="475"/>
      <c r="L53" s="475"/>
      <c r="M53" s="475"/>
      <c r="N53" s="475"/>
      <c r="O53" s="475"/>
    </row>
    <row r="54" spans="1:15" ht="24" customHeight="1">
      <c r="A54" s="330"/>
      <c r="B54" s="313" t="s">
        <v>763</v>
      </c>
      <c r="C54" s="706"/>
      <c r="D54" s="707"/>
      <c r="E54" s="707"/>
      <c r="F54" s="707"/>
      <c r="G54" s="707"/>
      <c r="H54" s="708"/>
      <c r="I54" s="475"/>
      <c r="J54" s="475"/>
      <c r="K54" s="475"/>
      <c r="L54" s="475"/>
      <c r="M54" s="475"/>
      <c r="N54" s="475"/>
      <c r="O54" s="475"/>
    </row>
    <row r="55" spans="1:15">
      <c r="A55" s="330">
        <v>23</v>
      </c>
      <c r="B55" s="311" t="s">
        <v>105</v>
      </c>
      <c r="C55" s="470">
        <v>114430000</v>
      </c>
      <c r="D55" s="470">
        <v>0</v>
      </c>
      <c r="E55" s="474">
        <f>C55+D55</f>
        <v>114430000</v>
      </c>
      <c r="F55" s="470">
        <v>114430000</v>
      </c>
      <c r="G55" s="470">
        <v>0</v>
      </c>
      <c r="H55" s="474">
        <f>F55+G55</f>
        <v>114430000</v>
      </c>
      <c r="I55" s="475"/>
      <c r="J55" s="475"/>
      <c r="K55" s="475"/>
      <c r="L55" s="475"/>
      <c r="M55" s="475"/>
      <c r="N55" s="475"/>
      <c r="O55" s="475"/>
    </row>
    <row r="56" spans="1:15">
      <c r="A56" s="330">
        <v>24</v>
      </c>
      <c r="B56" s="311" t="s">
        <v>764</v>
      </c>
      <c r="C56" s="470">
        <v>0</v>
      </c>
      <c r="D56" s="470">
        <v>0</v>
      </c>
      <c r="E56" s="474">
        <f t="shared" ref="E56:E69" si="4">C56+D56</f>
        <v>0</v>
      </c>
      <c r="F56" s="470">
        <v>0</v>
      </c>
      <c r="G56" s="470">
        <v>0</v>
      </c>
      <c r="H56" s="474">
        <f t="shared" ref="H56:H69" si="5">F56+G56</f>
        <v>0</v>
      </c>
      <c r="I56" s="475"/>
      <c r="J56" s="475"/>
      <c r="K56" s="475"/>
      <c r="L56" s="475"/>
      <c r="M56" s="475"/>
      <c r="N56" s="475"/>
      <c r="O56" s="475"/>
    </row>
    <row r="57" spans="1:15">
      <c r="A57" s="330">
        <v>25</v>
      </c>
      <c r="B57" s="311" t="s">
        <v>102</v>
      </c>
      <c r="C57" s="470">
        <v>0</v>
      </c>
      <c r="D57" s="470">
        <v>0</v>
      </c>
      <c r="E57" s="474">
        <f t="shared" si="4"/>
        <v>0</v>
      </c>
      <c r="F57" s="470">
        <v>0</v>
      </c>
      <c r="G57" s="470">
        <v>0</v>
      </c>
      <c r="H57" s="474">
        <f t="shared" si="5"/>
        <v>0</v>
      </c>
      <c r="I57" s="475"/>
      <c r="J57" s="475"/>
      <c r="K57" s="475"/>
      <c r="L57" s="475"/>
      <c r="M57" s="475"/>
      <c r="N57" s="475"/>
      <c r="O57" s="475"/>
    </row>
    <row r="58" spans="1:15">
      <c r="A58" s="330">
        <v>26</v>
      </c>
      <c r="B58" s="297" t="s">
        <v>765</v>
      </c>
      <c r="C58" s="470">
        <v>0</v>
      </c>
      <c r="D58" s="470">
        <v>0</v>
      </c>
      <c r="E58" s="474">
        <f t="shared" si="4"/>
        <v>0</v>
      </c>
      <c r="F58" s="470">
        <v>0</v>
      </c>
      <c r="G58" s="470">
        <v>0</v>
      </c>
      <c r="H58" s="474">
        <f t="shared" si="5"/>
        <v>0</v>
      </c>
      <c r="I58" s="475"/>
      <c r="J58" s="475"/>
      <c r="K58" s="475"/>
      <c r="L58" s="475"/>
      <c r="M58" s="475"/>
      <c r="N58" s="475"/>
      <c r="O58" s="475"/>
    </row>
    <row r="59" spans="1:15" ht="21">
      <c r="A59" s="330">
        <v>27</v>
      </c>
      <c r="B59" s="297" t="s">
        <v>766</v>
      </c>
      <c r="C59" s="473">
        <f>SUM(C60:C61)</f>
        <v>25763611.367281228</v>
      </c>
      <c r="D59" s="473">
        <f>SUM(D60:D61)</f>
        <v>0</v>
      </c>
      <c r="E59" s="474">
        <f t="shared" si="4"/>
        <v>25763611.367281228</v>
      </c>
      <c r="F59" s="473">
        <f>SUM(F60:F61)</f>
        <v>25763611.367281228</v>
      </c>
      <c r="G59" s="473">
        <f>SUM(G60:G61)</f>
        <v>0</v>
      </c>
      <c r="H59" s="474">
        <f t="shared" si="5"/>
        <v>25763611.367281228</v>
      </c>
      <c r="I59" s="475"/>
      <c r="J59" s="475"/>
      <c r="K59" s="475"/>
      <c r="L59" s="475"/>
      <c r="M59" s="475"/>
      <c r="N59" s="475"/>
      <c r="O59" s="475"/>
    </row>
    <row r="60" spans="1:15">
      <c r="A60" s="330">
        <v>27.1</v>
      </c>
      <c r="B60" s="309" t="s">
        <v>767</v>
      </c>
      <c r="C60" s="470">
        <v>25763611.367281228</v>
      </c>
      <c r="D60" s="470">
        <v>0</v>
      </c>
      <c r="E60" s="474">
        <f t="shared" si="4"/>
        <v>25763611.367281228</v>
      </c>
      <c r="F60" s="470">
        <v>25763611.367281228</v>
      </c>
      <c r="G60" s="470">
        <v>0</v>
      </c>
      <c r="H60" s="474">
        <f t="shared" si="5"/>
        <v>25763611.367281228</v>
      </c>
      <c r="I60" s="475"/>
      <c r="J60" s="475"/>
      <c r="K60" s="475"/>
      <c r="L60" s="475"/>
      <c r="M60" s="475"/>
      <c r="N60" s="475"/>
      <c r="O60" s="475"/>
    </row>
    <row r="61" spans="1:15">
      <c r="A61" s="330">
        <v>27.2</v>
      </c>
      <c r="B61" s="307" t="s">
        <v>768</v>
      </c>
      <c r="C61" s="470">
        <v>0</v>
      </c>
      <c r="D61" s="470">
        <v>0</v>
      </c>
      <c r="E61" s="474">
        <f t="shared" si="4"/>
        <v>0</v>
      </c>
      <c r="F61" s="470">
        <v>0</v>
      </c>
      <c r="G61" s="470">
        <v>0</v>
      </c>
      <c r="H61" s="474">
        <f t="shared" si="5"/>
        <v>0</v>
      </c>
      <c r="I61" s="475"/>
      <c r="J61" s="475"/>
      <c r="K61" s="475"/>
      <c r="L61" s="475"/>
      <c r="M61" s="475"/>
      <c r="N61" s="475"/>
      <c r="O61" s="475"/>
    </row>
    <row r="62" spans="1:15">
      <c r="A62" s="330">
        <v>28</v>
      </c>
      <c r="B62" s="312" t="s">
        <v>769</v>
      </c>
      <c r="C62" s="470">
        <v>0</v>
      </c>
      <c r="D62" s="470">
        <v>0</v>
      </c>
      <c r="E62" s="474">
        <f t="shared" si="4"/>
        <v>0</v>
      </c>
      <c r="F62" s="470">
        <v>0</v>
      </c>
      <c r="G62" s="470">
        <v>0</v>
      </c>
      <c r="H62" s="474">
        <f t="shared" si="5"/>
        <v>0</v>
      </c>
      <c r="I62" s="475"/>
      <c r="J62" s="475"/>
      <c r="K62" s="475"/>
      <c r="L62" s="475"/>
      <c r="M62" s="475"/>
      <c r="N62" s="475"/>
      <c r="O62" s="475"/>
    </row>
    <row r="63" spans="1:15">
      <c r="A63" s="330">
        <v>29</v>
      </c>
      <c r="B63" s="297" t="s">
        <v>770</v>
      </c>
      <c r="C63" s="473">
        <f>SUM(C64:C66)</f>
        <v>42724.254257708555</v>
      </c>
      <c r="D63" s="473">
        <f>SUM(D64:D66)</f>
        <v>0</v>
      </c>
      <c r="E63" s="474">
        <f t="shared" si="4"/>
        <v>42724.254257708555</v>
      </c>
      <c r="F63" s="473">
        <f>SUM(F64:F66)</f>
        <v>30730</v>
      </c>
      <c r="G63" s="473">
        <f>SUM(G64:G66)</f>
        <v>0</v>
      </c>
      <c r="H63" s="474">
        <f t="shared" si="5"/>
        <v>30730</v>
      </c>
      <c r="I63" s="475"/>
      <c r="J63" s="475"/>
      <c r="K63" s="475"/>
      <c r="L63" s="475"/>
      <c r="M63" s="475"/>
      <c r="N63" s="475"/>
      <c r="O63" s="475"/>
    </row>
    <row r="64" spans="1:15">
      <c r="A64" s="330">
        <v>29.1</v>
      </c>
      <c r="B64" s="298" t="s">
        <v>771</v>
      </c>
      <c r="C64" s="470">
        <v>0</v>
      </c>
      <c r="D64" s="470">
        <v>0</v>
      </c>
      <c r="E64" s="474">
        <f t="shared" si="4"/>
        <v>0</v>
      </c>
      <c r="F64" s="470">
        <v>0</v>
      </c>
      <c r="G64" s="470">
        <v>0</v>
      </c>
      <c r="H64" s="474">
        <f t="shared" si="5"/>
        <v>0</v>
      </c>
      <c r="I64" s="475"/>
      <c r="J64" s="475"/>
      <c r="K64" s="475"/>
      <c r="L64" s="475"/>
      <c r="M64" s="475"/>
      <c r="N64" s="475"/>
      <c r="O64" s="475"/>
    </row>
    <row r="65" spans="1:15" ht="24.95" customHeight="1">
      <c r="A65" s="330">
        <v>29.2</v>
      </c>
      <c r="B65" s="309" t="s">
        <v>772</v>
      </c>
      <c r="C65" s="470">
        <v>0</v>
      </c>
      <c r="D65" s="470">
        <v>0</v>
      </c>
      <c r="E65" s="474">
        <f t="shared" si="4"/>
        <v>0</v>
      </c>
      <c r="F65" s="470">
        <v>0</v>
      </c>
      <c r="G65" s="470">
        <v>0</v>
      </c>
      <c r="H65" s="474">
        <f t="shared" si="5"/>
        <v>0</v>
      </c>
      <c r="I65" s="475"/>
      <c r="J65" s="475"/>
      <c r="K65" s="475"/>
      <c r="L65" s="475"/>
      <c r="M65" s="475"/>
      <c r="N65" s="475"/>
      <c r="O65" s="475"/>
    </row>
    <row r="66" spans="1:15" ht="22.5" customHeight="1">
      <c r="A66" s="330">
        <v>29.3</v>
      </c>
      <c r="B66" s="301" t="s">
        <v>773</v>
      </c>
      <c r="C66" s="470">
        <v>42724.254257708555</v>
      </c>
      <c r="D66" s="470">
        <v>0</v>
      </c>
      <c r="E66" s="474">
        <f t="shared" si="4"/>
        <v>42724.254257708555</v>
      </c>
      <c r="F66" s="470">
        <v>30730</v>
      </c>
      <c r="G66" s="470">
        <v>0</v>
      </c>
      <c r="H66" s="474">
        <f t="shared" si="5"/>
        <v>30730</v>
      </c>
      <c r="I66" s="475"/>
      <c r="J66" s="475"/>
      <c r="K66" s="475"/>
      <c r="L66" s="475"/>
      <c r="M66" s="475"/>
      <c r="N66" s="475"/>
      <c r="O66" s="475"/>
    </row>
    <row r="67" spans="1:15">
      <c r="A67" s="330">
        <v>30</v>
      </c>
      <c r="B67" s="297" t="s">
        <v>103</v>
      </c>
      <c r="C67" s="470">
        <v>270825672.78184021</v>
      </c>
      <c r="D67" s="470">
        <v>0</v>
      </c>
      <c r="E67" s="474">
        <f t="shared" si="4"/>
        <v>270825672.78184021</v>
      </c>
      <c r="F67" s="470">
        <v>237298812.04893535</v>
      </c>
      <c r="G67" s="470">
        <v>0</v>
      </c>
      <c r="H67" s="474">
        <f t="shared" si="5"/>
        <v>237298812.04893535</v>
      </c>
      <c r="I67" s="475"/>
      <c r="J67" s="475"/>
      <c r="K67" s="475"/>
      <c r="L67" s="475"/>
      <c r="M67" s="475"/>
      <c r="N67" s="475"/>
      <c r="O67" s="475"/>
    </row>
    <row r="68" spans="1:15">
      <c r="A68" s="330">
        <v>31</v>
      </c>
      <c r="B68" s="314" t="s">
        <v>774</v>
      </c>
      <c r="C68" s="473">
        <f>SUM(C55,C56,C57,C58,C59,C62,C63,C67)</f>
        <v>411062008.40337914</v>
      </c>
      <c r="D68" s="473">
        <f>SUM(D55,D56,D57,D58,D59,D62,D63,D67)</f>
        <v>0</v>
      </c>
      <c r="E68" s="474">
        <f t="shared" si="4"/>
        <v>411062008.40337914</v>
      </c>
      <c r="F68" s="473">
        <f>SUM(F55,F56,F57,F58,F59,F62,F63,F67)</f>
        <v>377523153.41621661</v>
      </c>
      <c r="G68" s="473">
        <f>SUM(G55,G56,G57,G58,G59,G62,G63,G67)</f>
        <v>0</v>
      </c>
      <c r="H68" s="474">
        <f t="shared" si="5"/>
        <v>377523153.41621661</v>
      </c>
      <c r="I68" s="475"/>
      <c r="J68" s="475"/>
      <c r="K68" s="475"/>
      <c r="L68" s="475"/>
      <c r="M68" s="475"/>
      <c r="N68" s="475"/>
      <c r="O68" s="475"/>
    </row>
    <row r="69" spans="1:15">
      <c r="A69" s="330">
        <v>32</v>
      </c>
      <c r="B69" s="315" t="s">
        <v>775</v>
      </c>
      <c r="C69" s="473">
        <f>SUM(C53,C68)</f>
        <v>665754698.8389163</v>
      </c>
      <c r="D69" s="473">
        <f>SUM(D53,D68)</f>
        <v>1431860222.9112401</v>
      </c>
      <c r="E69" s="474">
        <f t="shared" si="4"/>
        <v>2097614921.7501564</v>
      </c>
      <c r="F69" s="473">
        <f>SUM(F53,F68)</f>
        <v>598943276.63173711</v>
      </c>
      <c r="G69" s="473">
        <f>SUM(G53,G68)</f>
        <v>996954434.46591878</v>
      </c>
      <c r="H69" s="474">
        <f t="shared" si="5"/>
        <v>1595897711.0976558</v>
      </c>
      <c r="I69" s="475"/>
      <c r="J69" s="475"/>
      <c r="K69" s="475"/>
      <c r="L69" s="475"/>
      <c r="M69" s="475"/>
      <c r="N69" s="475"/>
      <c r="O69" s="475"/>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235"/>
  <sheetViews>
    <sheetView zoomScale="80" zoomScaleNormal="80" workbookViewId="0">
      <selection sqref="A1:C1"/>
    </sheetView>
  </sheetViews>
  <sheetFormatPr defaultColWidth="43.5703125" defaultRowHeight="11.25"/>
  <cols>
    <col min="1" max="1" width="8" style="123" customWidth="1"/>
    <col min="2" max="2" width="66.140625" style="124" customWidth="1"/>
    <col min="3" max="3" width="131.42578125" style="125" customWidth="1"/>
    <col min="4" max="5" width="10.28515625" style="116" customWidth="1"/>
    <col min="6" max="6" width="67.5703125" style="116" customWidth="1"/>
    <col min="7" max="16384" width="43.5703125" style="116"/>
  </cols>
  <sheetData>
    <row r="1" spans="1:3" ht="12.75" thickTop="1" thickBot="1">
      <c r="A1" s="821" t="s">
        <v>187</v>
      </c>
      <c r="B1" s="822"/>
      <c r="C1" s="823"/>
    </row>
    <row r="2" spans="1:3" ht="26.25" customHeight="1">
      <c r="A2" s="280"/>
      <c r="B2" s="824" t="s">
        <v>188</v>
      </c>
      <c r="C2" s="824"/>
    </row>
    <row r="3" spans="1:3" s="121" customFormat="1" ht="11.25" customHeight="1">
      <c r="A3" s="120"/>
      <c r="B3" s="824" t="s">
        <v>263</v>
      </c>
      <c r="C3" s="824"/>
    </row>
    <row r="4" spans="1:3" ht="12" customHeight="1" thickBot="1">
      <c r="A4" s="825" t="s">
        <v>267</v>
      </c>
      <c r="B4" s="826"/>
      <c r="C4" s="827"/>
    </row>
    <row r="5" spans="1:3" ht="12" thickTop="1">
      <c r="A5" s="117"/>
      <c r="B5" s="828" t="s">
        <v>189</v>
      </c>
      <c r="C5" s="829"/>
    </row>
    <row r="6" spans="1:3">
      <c r="A6" s="280"/>
      <c r="B6" s="830" t="s">
        <v>264</v>
      </c>
      <c r="C6" s="831"/>
    </row>
    <row r="7" spans="1:3">
      <c r="A7" s="280"/>
      <c r="B7" s="830" t="s">
        <v>190</v>
      </c>
      <c r="C7" s="831"/>
    </row>
    <row r="8" spans="1:3">
      <c r="A8" s="280"/>
      <c r="B8" s="830" t="s">
        <v>265</v>
      </c>
      <c r="C8" s="831"/>
    </row>
    <row r="9" spans="1:3">
      <c r="A9" s="280"/>
      <c r="B9" s="836" t="s">
        <v>266</v>
      </c>
      <c r="C9" s="837"/>
    </row>
    <row r="10" spans="1:3">
      <c r="A10" s="280"/>
      <c r="B10" s="832" t="s">
        <v>191</v>
      </c>
      <c r="C10" s="833" t="s">
        <v>191</v>
      </c>
    </row>
    <row r="11" spans="1:3">
      <c r="A11" s="280"/>
      <c r="B11" s="832" t="s">
        <v>192</v>
      </c>
      <c r="C11" s="833" t="s">
        <v>192</v>
      </c>
    </row>
    <row r="12" spans="1:3">
      <c r="A12" s="280"/>
      <c r="B12" s="832" t="s">
        <v>193</v>
      </c>
      <c r="C12" s="833" t="s">
        <v>193</v>
      </c>
    </row>
    <row r="13" spans="1:3">
      <c r="A13" s="280"/>
      <c r="B13" s="832" t="s">
        <v>194</v>
      </c>
      <c r="C13" s="833" t="s">
        <v>194</v>
      </c>
    </row>
    <row r="14" spans="1:3">
      <c r="A14" s="280"/>
      <c r="B14" s="832" t="s">
        <v>195</v>
      </c>
      <c r="C14" s="833" t="s">
        <v>195</v>
      </c>
    </row>
    <row r="15" spans="1:3" ht="21.75" customHeight="1">
      <c r="A15" s="280"/>
      <c r="B15" s="832" t="s">
        <v>196</v>
      </c>
      <c r="C15" s="833" t="s">
        <v>196</v>
      </c>
    </row>
    <row r="16" spans="1:3">
      <c r="A16" s="280"/>
      <c r="B16" s="832" t="s">
        <v>197</v>
      </c>
      <c r="C16" s="833" t="s">
        <v>198</v>
      </c>
    </row>
    <row r="17" spans="1:6">
      <c r="A17" s="280"/>
      <c r="B17" s="832" t="s">
        <v>199</v>
      </c>
      <c r="C17" s="833" t="s">
        <v>200</v>
      </c>
    </row>
    <row r="18" spans="1:6">
      <c r="A18" s="280"/>
      <c r="B18" s="832" t="s">
        <v>201</v>
      </c>
      <c r="C18" s="833" t="s">
        <v>202</v>
      </c>
    </row>
    <row r="19" spans="1:6">
      <c r="A19" s="280"/>
      <c r="B19" s="832" t="s">
        <v>203</v>
      </c>
      <c r="C19" s="833" t="s">
        <v>203</v>
      </c>
    </row>
    <row r="20" spans="1:6">
      <c r="A20" s="280"/>
      <c r="B20" s="834" t="s">
        <v>958</v>
      </c>
      <c r="C20" s="835" t="s">
        <v>204</v>
      </c>
    </row>
    <row r="21" spans="1:6">
      <c r="A21" s="280"/>
      <c r="B21" s="832" t="s">
        <v>947</v>
      </c>
      <c r="C21" s="833" t="s">
        <v>205</v>
      </c>
    </row>
    <row r="22" spans="1:6" ht="23.25" customHeight="1">
      <c r="A22" s="280"/>
      <c r="B22" s="832" t="s">
        <v>206</v>
      </c>
      <c r="C22" s="833" t="s">
        <v>207</v>
      </c>
      <c r="F22" s="469"/>
    </row>
    <row r="23" spans="1:6">
      <c r="A23" s="280"/>
      <c r="B23" s="832" t="s">
        <v>208</v>
      </c>
      <c r="C23" s="833" t="s">
        <v>208</v>
      </c>
    </row>
    <row r="24" spans="1:6">
      <c r="A24" s="280"/>
      <c r="B24" s="832" t="s">
        <v>209</v>
      </c>
      <c r="C24" s="833" t="s">
        <v>210</v>
      </c>
    </row>
    <row r="25" spans="1:6" ht="12" thickBot="1">
      <c r="A25" s="118"/>
      <c r="B25" s="843" t="s">
        <v>211</v>
      </c>
      <c r="C25" s="844"/>
    </row>
    <row r="26" spans="1:6" ht="12.75" thickTop="1" thickBot="1">
      <c r="A26" s="825" t="s">
        <v>844</v>
      </c>
      <c r="B26" s="826"/>
      <c r="C26" s="827"/>
    </row>
    <row r="27" spans="1:6" ht="12.75" thickTop="1" thickBot="1">
      <c r="A27" s="119"/>
      <c r="B27" s="845" t="s">
        <v>845</v>
      </c>
      <c r="C27" s="846"/>
    </row>
    <row r="28" spans="1:6" ht="12.75" thickTop="1" thickBot="1">
      <c r="A28" s="825" t="s">
        <v>268</v>
      </c>
      <c r="B28" s="826"/>
      <c r="C28" s="827"/>
    </row>
    <row r="29" spans="1:6" ht="12" thickTop="1">
      <c r="A29" s="117"/>
      <c r="B29" s="847" t="s">
        <v>848</v>
      </c>
      <c r="C29" s="848" t="s">
        <v>212</v>
      </c>
    </row>
    <row r="30" spans="1:6">
      <c r="A30" s="280"/>
      <c r="B30" s="838" t="s">
        <v>216</v>
      </c>
      <c r="C30" s="839" t="s">
        <v>213</v>
      </c>
    </row>
    <row r="31" spans="1:6">
      <c r="A31" s="280"/>
      <c r="B31" s="838" t="s">
        <v>846</v>
      </c>
      <c r="C31" s="839" t="s">
        <v>214</v>
      </c>
    </row>
    <row r="32" spans="1:6">
      <c r="A32" s="280"/>
      <c r="B32" s="838" t="s">
        <v>847</v>
      </c>
      <c r="C32" s="839" t="s">
        <v>215</v>
      </c>
    </row>
    <row r="33" spans="1:3">
      <c r="A33" s="280"/>
      <c r="B33" s="838" t="s">
        <v>219</v>
      </c>
      <c r="C33" s="839" t="s">
        <v>220</v>
      </c>
    </row>
    <row r="34" spans="1:3">
      <c r="A34" s="280"/>
      <c r="B34" s="838" t="s">
        <v>849</v>
      </c>
      <c r="C34" s="839" t="s">
        <v>217</v>
      </c>
    </row>
    <row r="35" spans="1:3">
      <c r="A35" s="280"/>
      <c r="B35" s="838" t="s">
        <v>850</v>
      </c>
      <c r="C35" s="839" t="s">
        <v>218</v>
      </c>
    </row>
    <row r="36" spans="1:3">
      <c r="A36" s="280"/>
      <c r="B36" s="840" t="s">
        <v>851</v>
      </c>
      <c r="C36" s="841"/>
    </row>
    <row r="37" spans="1:3" ht="24.75" customHeight="1">
      <c r="A37" s="280"/>
      <c r="B37" s="838" t="s">
        <v>852</v>
      </c>
      <c r="C37" s="839" t="s">
        <v>221</v>
      </c>
    </row>
    <row r="38" spans="1:3" ht="23.25" customHeight="1">
      <c r="A38" s="280"/>
      <c r="B38" s="838" t="s">
        <v>853</v>
      </c>
      <c r="C38" s="839" t="s">
        <v>222</v>
      </c>
    </row>
    <row r="39" spans="1:3" ht="23.25" customHeight="1">
      <c r="A39" s="334"/>
      <c r="B39" s="840" t="s">
        <v>854</v>
      </c>
      <c r="C39" s="842"/>
    </row>
    <row r="40" spans="1:3" ht="12" customHeight="1">
      <c r="A40" s="280"/>
      <c r="B40" s="838" t="s">
        <v>855</v>
      </c>
      <c r="C40" s="839"/>
    </row>
    <row r="41" spans="1:3" ht="12" thickBot="1">
      <c r="A41" s="825" t="s">
        <v>269</v>
      </c>
      <c r="B41" s="826"/>
      <c r="C41" s="827"/>
    </row>
    <row r="42" spans="1:3" ht="12" thickTop="1">
      <c r="A42" s="117"/>
      <c r="B42" s="828" t="s">
        <v>299</v>
      </c>
      <c r="C42" s="829" t="s">
        <v>223</v>
      </c>
    </row>
    <row r="43" spans="1:3">
      <c r="A43" s="280"/>
      <c r="B43" s="830" t="s">
        <v>298</v>
      </c>
      <c r="C43" s="831"/>
    </row>
    <row r="44" spans="1:3" ht="23.25" customHeight="1" thickBot="1">
      <c r="A44" s="118"/>
      <c r="B44" s="849" t="s">
        <v>224</v>
      </c>
      <c r="C44" s="850" t="s">
        <v>225</v>
      </c>
    </row>
    <row r="45" spans="1:3" ht="11.25" customHeight="1" thickTop="1" thickBot="1">
      <c r="A45" s="825" t="s">
        <v>270</v>
      </c>
      <c r="B45" s="826"/>
      <c r="C45" s="827"/>
    </row>
    <row r="46" spans="1:3" ht="26.25" customHeight="1" thickTop="1">
      <c r="A46" s="280"/>
      <c r="B46" s="830" t="s">
        <v>271</v>
      </c>
      <c r="C46" s="831"/>
    </row>
    <row r="47" spans="1:3" ht="12" thickBot="1">
      <c r="A47" s="825" t="s">
        <v>272</v>
      </c>
      <c r="B47" s="826"/>
      <c r="C47" s="827"/>
    </row>
    <row r="48" spans="1:3" ht="12" thickTop="1">
      <c r="A48" s="117"/>
      <c r="B48" s="828" t="s">
        <v>226</v>
      </c>
      <c r="C48" s="829" t="s">
        <v>226</v>
      </c>
    </row>
    <row r="49" spans="1:3" ht="11.25" customHeight="1">
      <c r="A49" s="280"/>
      <c r="B49" s="830" t="s">
        <v>227</v>
      </c>
      <c r="C49" s="831" t="s">
        <v>227</v>
      </c>
    </row>
    <row r="50" spans="1:3">
      <c r="A50" s="280"/>
      <c r="B50" s="830" t="s">
        <v>228</v>
      </c>
      <c r="C50" s="831" t="s">
        <v>228</v>
      </c>
    </row>
    <row r="51" spans="1:3" ht="11.25" customHeight="1">
      <c r="A51" s="280"/>
      <c r="B51" s="830" t="s">
        <v>857</v>
      </c>
      <c r="C51" s="831" t="s">
        <v>229</v>
      </c>
    </row>
    <row r="52" spans="1:3" ht="33.6" customHeight="1">
      <c r="A52" s="280"/>
      <c r="B52" s="830" t="s">
        <v>230</v>
      </c>
      <c r="C52" s="831" t="s">
        <v>230</v>
      </c>
    </row>
    <row r="53" spans="1:3" ht="11.25" customHeight="1">
      <c r="A53" s="280"/>
      <c r="B53" s="830" t="s">
        <v>319</v>
      </c>
      <c r="C53" s="831" t="s">
        <v>231</v>
      </c>
    </row>
    <row r="54" spans="1:3" ht="11.25" customHeight="1" thickBot="1">
      <c r="A54" s="825" t="s">
        <v>273</v>
      </c>
      <c r="B54" s="826"/>
      <c r="C54" s="827"/>
    </row>
    <row r="55" spans="1:3" ht="12" thickTop="1">
      <c r="A55" s="117"/>
      <c r="B55" s="828" t="s">
        <v>226</v>
      </c>
      <c r="C55" s="829" t="s">
        <v>226</v>
      </c>
    </row>
    <row r="56" spans="1:3">
      <c r="A56" s="280"/>
      <c r="B56" s="830" t="s">
        <v>232</v>
      </c>
      <c r="C56" s="831" t="s">
        <v>232</v>
      </c>
    </row>
    <row r="57" spans="1:3">
      <c r="A57" s="280"/>
      <c r="B57" s="830" t="s">
        <v>276</v>
      </c>
      <c r="C57" s="831" t="s">
        <v>233</v>
      </c>
    </row>
    <row r="58" spans="1:3">
      <c r="A58" s="280"/>
      <c r="B58" s="830" t="s">
        <v>234</v>
      </c>
      <c r="C58" s="831" t="s">
        <v>234</v>
      </c>
    </row>
    <row r="59" spans="1:3">
      <c r="A59" s="280"/>
      <c r="B59" s="830" t="s">
        <v>235</v>
      </c>
      <c r="C59" s="831" t="s">
        <v>235</v>
      </c>
    </row>
    <row r="60" spans="1:3">
      <c r="A60" s="280"/>
      <c r="B60" s="830" t="s">
        <v>236</v>
      </c>
      <c r="C60" s="831" t="s">
        <v>236</v>
      </c>
    </row>
    <row r="61" spans="1:3">
      <c r="A61" s="280"/>
      <c r="B61" s="830" t="s">
        <v>277</v>
      </c>
      <c r="C61" s="831" t="s">
        <v>237</v>
      </c>
    </row>
    <row r="62" spans="1:3">
      <c r="A62" s="280"/>
      <c r="B62" s="830" t="s">
        <v>238</v>
      </c>
      <c r="C62" s="831" t="s">
        <v>238</v>
      </c>
    </row>
    <row r="63" spans="1:3" ht="12" thickBot="1">
      <c r="A63" s="118"/>
      <c r="B63" s="849" t="s">
        <v>239</v>
      </c>
      <c r="C63" s="850" t="s">
        <v>239</v>
      </c>
    </row>
    <row r="64" spans="1:3" ht="11.25" customHeight="1" thickTop="1">
      <c r="A64" s="853" t="s">
        <v>274</v>
      </c>
      <c r="B64" s="854"/>
      <c r="C64" s="855"/>
    </row>
    <row r="65" spans="1:3" ht="12" thickBot="1">
      <c r="A65" s="118"/>
      <c r="B65" s="849" t="s">
        <v>240</v>
      </c>
      <c r="C65" s="850" t="s">
        <v>240</v>
      </c>
    </row>
    <row r="66" spans="1:3" ht="11.25" customHeight="1" thickTop="1" thickBot="1">
      <c r="A66" s="825" t="s">
        <v>275</v>
      </c>
      <c r="B66" s="826"/>
      <c r="C66" s="827"/>
    </row>
    <row r="67" spans="1:3" ht="12" thickTop="1">
      <c r="A67" s="117"/>
      <c r="B67" s="828" t="s">
        <v>241</v>
      </c>
      <c r="C67" s="829" t="s">
        <v>241</v>
      </c>
    </row>
    <row r="68" spans="1:3">
      <c r="A68" s="280"/>
      <c r="B68" s="830" t="s">
        <v>859</v>
      </c>
      <c r="C68" s="831" t="s">
        <v>242</v>
      </c>
    </row>
    <row r="69" spans="1:3">
      <c r="A69" s="280"/>
      <c r="B69" s="830" t="s">
        <v>243</v>
      </c>
      <c r="C69" s="831" t="s">
        <v>243</v>
      </c>
    </row>
    <row r="70" spans="1:3" ht="54.95" customHeight="1">
      <c r="A70" s="280"/>
      <c r="B70" s="851" t="s">
        <v>688</v>
      </c>
      <c r="C70" s="852" t="s">
        <v>244</v>
      </c>
    </row>
    <row r="71" spans="1:3" ht="33.75" customHeight="1">
      <c r="A71" s="280"/>
      <c r="B71" s="851" t="s">
        <v>278</v>
      </c>
      <c r="C71" s="852" t="s">
        <v>245</v>
      </c>
    </row>
    <row r="72" spans="1:3" ht="15.75" customHeight="1">
      <c r="A72" s="280"/>
      <c r="B72" s="851" t="s">
        <v>860</v>
      </c>
      <c r="C72" s="852" t="s">
        <v>246</v>
      </c>
    </row>
    <row r="73" spans="1:3">
      <c r="A73" s="280"/>
      <c r="B73" s="830" t="s">
        <v>247</v>
      </c>
      <c r="C73" s="831" t="s">
        <v>247</v>
      </c>
    </row>
    <row r="74" spans="1:3" ht="12" thickBot="1">
      <c r="A74" s="118"/>
      <c r="B74" s="849" t="s">
        <v>248</v>
      </c>
      <c r="C74" s="850" t="s">
        <v>248</v>
      </c>
    </row>
    <row r="75" spans="1:3" ht="12" thickTop="1">
      <c r="A75" s="853" t="s">
        <v>302</v>
      </c>
      <c r="B75" s="854"/>
      <c r="C75" s="855"/>
    </row>
    <row r="76" spans="1:3">
      <c r="A76" s="280"/>
      <c r="B76" s="830" t="s">
        <v>240</v>
      </c>
      <c r="C76" s="831"/>
    </row>
    <row r="77" spans="1:3">
      <c r="A77" s="280"/>
      <c r="B77" s="830" t="s">
        <v>300</v>
      </c>
      <c r="C77" s="831"/>
    </row>
    <row r="78" spans="1:3">
      <c r="A78" s="280"/>
      <c r="B78" s="830" t="s">
        <v>301</v>
      </c>
      <c r="C78" s="831"/>
    </row>
    <row r="79" spans="1:3">
      <c r="A79" s="853" t="s">
        <v>303</v>
      </c>
      <c r="B79" s="854"/>
      <c r="C79" s="855"/>
    </row>
    <row r="80" spans="1:3">
      <c r="A80" s="280"/>
      <c r="B80" s="830" t="s">
        <v>240</v>
      </c>
      <c r="C80" s="831"/>
    </row>
    <row r="81" spans="1:3">
      <c r="A81" s="280"/>
      <c r="B81" s="830" t="s">
        <v>304</v>
      </c>
      <c r="C81" s="831"/>
    </row>
    <row r="82" spans="1:3" ht="79.5" customHeight="1">
      <c r="A82" s="280"/>
      <c r="B82" s="830" t="s">
        <v>318</v>
      </c>
      <c r="C82" s="831"/>
    </row>
    <row r="83" spans="1:3" ht="53.25" customHeight="1">
      <c r="A83" s="280"/>
      <c r="B83" s="830" t="s">
        <v>317</v>
      </c>
      <c r="C83" s="831"/>
    </row>
    <row r="84" spans="1:3">
      <c r="A84" s="280"/>
      <c r="B84" s="830" t="s">
        <v>305</v>
      </c>
      <c r="C84" s="831"/>
    </row>
    <row r="85" spans="1:3">
      <c r="A85" s="280"/>
      <c r="B85" s="830" t="s">
        <v>306</v>
      </c>
      <c r="C85" s="831"/>
    </row>
    <row r="86" spans="1:3">
      <c r="A86" s="280"/>
      <c r="B86" s="830" t="s">
        <v>307</v>
      </c>
      <c r="C86" s="831"/>
    </row>
    <row r="87" spans="1:3">
      <c r="A87" s="853" t="s">
        <v>308</v>
      </c>
      <c r="B87" s="854"/>
      <c r="C87" s="855"/>
    </row>
    <row r="88" spans="1:3">
      <c r="A88" s="280"/>
      <c r="B88" s="830" t="s">
        <v>240</v>
      </c>
      <c r="C88" s="831"/>
    </row>
    <row r="89" spans="1:3">
      <c r="A89" s="280"/>
      <c r="B89" s="830" t="s">
        <v>310</v>
      </c>
      <c r="C89" s="831"/>
    </row>
    <row r="90" spans="1:3" ht="12" customHeight="1">
      <c r="A90" s="280"/>
      <c r="B90" s="830" t="s">
        <v>311</v>
      </c>
      <c r="C90" s="831"/>
    </row>
    <row r="91" spans="1:3">
      <c r="A91" s="280"/>
      <c r="B91" s="830" t="s">
        <v>312</v>
      </c>
      <c r="C91" s="831"/>
    </row>
    <row r="92" spans="1:3" ht="24.75" customHeight="1">
      <c r="A92" s="280"/>
      <c r="B92" s="856" t="s">
        <v>348</v>
      </c>
      <c r="C92" s="857"/>
    </row>
    <row r="93" spans="1:3" ht="24" customHeight="1">
      <c r="A93" s="280"/>
      <c r="B93" s="856" t="s">
        <v>349</v>
      </c>
      <c r="C93" s="857"/>
    </row>
    <row r="94" spans="1:3" ht="13.5" customHeight="1">
      <c r="A94" s="280"/>
      <c r="B94" s="858" t="s">
        <v>313</v>
      </c>
      <c r="C94" s="859"/>
    </row>
    <row r="95" spans="1:3" ht="11.25" customHeight="1" thickBot="1">
      <c r="A95" s="860" t="s">
        <v>344</v>
      </c>
      <c r="B95" s="861"/>
      <c r="C95" s="862"/>
    </row>
    <row r="96" spans="1:3" ht="12.75" thickTop="1" thickBot="1">
      <c r="A96" s="869" t="s">
        <v>249</v>
      </c>
      <c r="B96" s="869"/>
      <c r="C96" s="869"/>
    </row>
    <row r="97" spans="1:3">
      <c r="A97" s="164">
        <v>2</v>
      </c>
      <c r="B97" s="269" t="s">
        <v>324</v>
      </c>
      <c r="C97" s="269" t="s">
        <v>345</v>
      </c>
    </row>
    <row r="98" spans="1:3">
      <c r="A98" s="122">
        <v>3</v>
      </c>
      <c r="B98" s="270" t="s">
        <v>325</v>
      </c>
      <c r="C98" s="271" t="s">
        <v>346</v>
      </c>
    </row>
    <row r="99" spans="1:3">
      <c r="A99" s="122">
        <v>4</v>
      </c>
      <c r="B99" s="270" t="s">
        <v>326</v>
      </c>
      <c r="C99" s="271" t="s">
        <v>350</v>
      </c>
    </row>
    <row r="100" spans="1:3" ht="11.25" customHeight="1">
      <c r="A100" s="122">
        <v>5</v>
      </c>
      <c r="B100" s="270" t="s">
        <v>327</v>
      </c>
      <c r="C100" s="271" t="s">
        <v>347</v>
      </c>
    </row>
    <row r="101" spans="1:3" ht="12" customHeight="1">
      <c r="A101" s="122">
        <v>6</v>
      </c>
      <c r="B101" s="270" t="s">
        <v>342</v>
      </c>
      <c r="C101" s="271" t="s">
        <v>328</v>
      </c>
    </row>
    <row r="102" spans="1:3" ht="12" customHeight="1">
      <c r="A102" s="122">
        <v>7</v>
      </c>
      <c r="B102" s="270" t="s">
        <v>329</v>
      </c>
      <c r="C102" s="271" t="s">
        <v>343</v>
      </c>
    </row>
    <row r="103" spans="1:3">
      <c r="A103" s="122">
        <v>8</v>
      </c>
      <c r="B103" s="270" t="s">
        <v>334</v>
      </c>
      <c r="C103" s="271" t="s">
        <v>354</v>
      </c>
    </row>
    <row r="104" spans="1:3" ht="11.25" customHeight="1">
      <c r="A104" s="853" t="s">
        <v>314</v>
      </c>
      <c r="B104" s="854"/>
      <c r="C104" s="855"/>
    </row>
    <row r="105" spans="1:3" ht="12" customHeight="1">
      <c r="A105" s="280"/>
      <c r="B105" s="830" t="s">
        <v>240</v>
      </c>
      <c r="C105" s="831"/>
    </row>
    <row r="106" spans="1:3">
      <c r="A106" s="853" t="s">
        <v>489</v>
      </c>
      <c r="B106" s="854"/>
      <c r="C106" s="855"/>
    </row>
    <row r="107" spans="1:3" ht="12" customHeight="1">
      <c r="A107" s="280"/>
      <c r="B107" s="830" t="s">
        <v>491</v>
      </c>
      <c r="C107" s="831"/>
    </row>
    <row r="108" spans="1:3">
      <c r="A108" s="280"/>
      <c r="B108" s="830" t="s">
        <v>492</v>
      </c>
      <c r="C108" s="831"/>
    </row>
    <row r="109" spans="1:3">
      <c r="A109" s="280"/>
      <c r="B109" s="830" t="s">
        <v>490</v>
      </c>
      <c r="C109" s="831"/>
    </row>
    <row r="110" spans="1:3">
      <c r="A110" s="863" t="s">
        <v>724</v>
      </c>
      <c r="B110" s="863"/>
      <c r="C110" s="863"/>
    </row>
    <row r="111" spans="1:3">
      <c r="A111" s="864" t="s">
        <v>187</v>
      </c>
      <c r="B111" s="864"/>
      <c r="C111" s="864"/>
    </row>
    <row r="112" spans="1:3">
      <c r="A112" s="453">
        <v>1</v>
      </c>
      <c r="B112" s="865" t="s">
        <v>607</v>
      </c>
      <c r="C112" s="866"/>
    </row>
    <row r="113" spans="1:3">
      <c r="A113" s="453">
        <v>2</v>
      </c>
      <c r="B113" s="867" t="s">
        <v>608</v>
      </c>
      <c r="C113" s="868"/>
    </row>
    <row r="114" spans="1:3">
      <c r="A114" s="453">
        <v>3</v>
      </c>
      <c r="B114" s="865" t="s">
        <v>934</v>
      </c>
      <c r="C114" s="866"/>
    </row>
    <row r="115" spans="1:3">
      <c r="A115" s="453">
        <v>4</v>
      </c>
      <c r="B115" s="865" t="s">
        <v>933</v>
      </c>
      <c r="C115" s="866"/>
    </row>
    <row r="116" spans="1:3">
      <c r="A116" s="453">
        <v>5</v>
      </c>
      <c r="B116" s="457" t="s">
        <v>932</v>
      </c>
      <c r="C116" s="456"/>
    </row>
    <row r="117" spans="1:3">
      <c r="A117" s="453">
        <v>6</v>
      </c>
      <c r="B117" s="865" t="s">
        <v>945</v>
      </c>
      <c r="C117" s="866"/>
    </row>
    <row r="118" spans="1:3" ht="48.6" customHeight="1">
      <c r="A118" s="453">
        <v>7</v>
      </c>
      <c r="B118" s="865" t="s">
        <v>946</v>
      </c>
      <c r="C118" s="866"/>
    </row>
    <row r="119" spans="1:3">
      <c r="A119" s="430">
        <v>8</v>
      </c>
      <c r="B119" s="425" t="s">
        <v>634</v>
      </c>
      <c r="C119" s="450" t="s">
        <v>931</v>
      </c>
    </row>
    <row r="120" spans="1:3" ht="22.5">
      <c r="A120" s="453">
        <v>9.01</v>
      </c>
      <c r="B120" s="425" t="s">
        <v>518</v>
      </c>
      <c r="C120" s="426" t="s">
        <v>683</v>
      </c>
    </row>
    <row r="121" spans="1:3" ht="33.75">
      <c r="A121" s="453">
        <v>9.02</v>
      </c>
      <c r="B121" s="425" t="s">
        <v>519</v>
      </c>
      <c r="C121" s="426" t="s">
        <v>686</v>
      </c>
    </row>
    <row r="122" spans="1:3">
      <c r="A122" s="453">
        <v>9.0299999999999994</v>
      </c>
      <c r="B122" s="426" t="s">
        <v>868</v>
      </c>
      <c r="C122" s="426" t="s">
        <v>609</v>
      </c>
    </row>
    <row r="123" spans="1:3">
      <c r="A123" s="453">
        <v>9.0399999999999991</v>
      </c>
      <c r="B123" s="425" t="s">
        <v>520</v>
      </c>
      <c r="C123" s="426" t="s">
        <v>610</v>
      </c>
    </row>
    <row r="124" spans="1:3">
      <c r="A124" s="453">
        <v>9.0500000000000007</v>
      </c>
      <c r="B124" s="425" t="s">
        <v>521</v>
      </c>
      <c r="C124" s="426" t="s">
        <v>611</v>
      </c>
    </row>
    <row r="125" spans="1:3" ht="22.5">
      <c r="A125" s="453">
        <v>9.06</v>
      </c>
      <c r="B125" s="425" t="s">
        <v>522</v>
      </c>
      <c r="C125" s="426" t="s">
        <v>612</v>
      </c>
    </row>
    <row r="126" spans="1:3">
      <c r="A126" s="453">
        <v>9.07</v>
      </c>
      <c r="B126" s="455" t="s">
        <v>523</v>
      </c>
      <c r="C126" s="426" t="s">
        <v>613</v>
      </c>
    </row>
    <row r="127" spans="1:3" ht="22.5">
      <c r="A127" s="453">
        <v>9.08</v>
      </c>
      <c r="B127" s="425" t="s">
        <v>524</v>
      </c>
      <c r="C127" s="426" t="s">
        <v>614</v>
      </c>
    </row>
    <row r="128" spans="1:3" ht="22.5">
      <c r="A128" s="453">
        <v>9.09</v>
      </c>
      <c r="B128" s="425" t="s">
        <v>525</v>
      </c>
      <c r="C128" s="426" t="s">
        <v>615</v>
      </c>
    </row>
    <row r="129" spans="1:3">
      <c r="A129" s="454">
        <v>9.1</v>
      </c>
      <c r="B129" s="425" t="s">
        <v>526</v>
      </c>
      <c r="C129" s="426" t="s">
        <v>616</v>
      </c>
    </row>
    <row r="130" spans="1:3">
      <c r="A130" s="453">
        <v>9.11</v>
      </c>
      <c r="B130" s="425" t="s">
        <v>527</v>
      </c>
      <c r="C130" s="426" t="s">
        <v>617</v>
      </c>
    </row>
    <row r="131" spans="1:3">
      <c r="A131" s="453">
        <v>9.1199999999999992</v>
      </c>
      <c r="B131" s="425" t="s">
        <v>528</v>
      </c>
      <c r="C131" s="426" t="s">
        <v>618</v>
      </c>
    </row>
    <row r="132" spans="1:3">
      <c r="A132" s="453">
        <v>9.1300000000000008</v>
      </c>
      <c r="B132" s="425" t="s">
        <v>529</v>
      </c>
      <c r="C132" s="426" t="s">
        <v>619</v>
      </c>
    </row>
    <row r="133" spans="1:3">
      <c r="A133" s="453">
        <v>9.14</v>
      </c>
      <c r="B133" s="425" t="s">
        <v>530</v>
      </c>
      <c r="C133" s="426" t="s">
        <v>620</v>
      </c>
    </row>
    <row r="134" spans="1:3">
      <c r="A134" s="453">
        <v>9.15</v>
      </c>
      <c r="B134" s="425" t="s">
        <v>531</v>
      </c>
      <c r="C134" s="426" t="s">
        <v>621</v>
      </c>
    </row>
    <row r="135" spans="1:3" ht="22.5">
      <c r="A135" s="453">
        <v>9.16</v>
      </c>
      <c r="B135" s="425" t="s">
        <v>532</v>
      </c>
      <c r="C135" s="426" t="s">
        <v>622</v>
      </c>
    </row>
    <row r="136" spans="1:3">
      <c r="A136" s="453">
        <v>9.17</v>
      </c>
      <c r="B136" s="426" t="s">
        <v>533</v>
      </c>
      <c r="C136" s="426" t="s">
        <v>623</v>
      </c>
    </row>
    <row r="137" spans="1:3" ht="22.5">
      <c r="A137" s="453">
        <v>9.18</v>
      </c>
      <c r="B137" s="425" t="s">
        <v>534</v>
      </c>
      <c r="C137" s="426" t="s">
        <v>624</v>
      </c>
    </row>
    <row r="138" spans="1:3">
      <c r="A138" s="453">
        <v>9.19</v>
      </c>
      <c r="B138" s="425" t="s">
        <v>535</v>
      </c>
      <c r="C138" s="426" t="s">
        <v>625</v>
      </c>
    </row>
    <row r="139" spans="1:3">
      <c r="A139" s="454">
        <v>9.1999999999999993</v>
      </c>
      <c r="B139" s="425" t="s">
        <v>536</v>
      </c>
      <c r="C139" s="426" t="s">
        <v>626</v>
      </c>
    </row>
    <row r="140" spans="1:3">
      <c r="A140" s="453">
        <v>9.2100000000000009</v>
      </c>
      <c r="B140" s="425" t="s">
        <v>537</v>
      </c>
      <c r="C140" s="426" t="s">
        <v>627</v>
      </c>
    </row>
    <row r="141" spans="1:3">
      <c r="A141" s="453">
        <v>9.2200000000000006</v>
      </c>
      <c r="B141" s="425" t="s">
        <v>538</v>
      </c>
      <c r="C141" s="426" t="s">
        <v>628</v>
      </c>
    </row>
    <row r="142" spans="1:3" ht="22.5">
      <c r="A142" s="453">
        <v>9.23</v>
      </c>
      <c r="B142" s="425" t="s">
        <v>539</v>
      </c>
      <c r="C142" s="426" t="s">
        <v>629</v>
      </c>
    </row>
    <row r="143" spans="1:3" ht="22.5">
      <c r="A143" s="453">
        <v>9.24</v>
      </c>
      <c r="B143" s="425" t="s">
        <v>540</v>
      </c>
      <c r="C143" s="426" t="s">
        <v>630</v>
      </c>
    </row>
    <row r="144" spans="1:3">
      <c r="A144" s="453">
        <v>9.2500000000000107</v>
      </c>
      <c r="B144" s="425" t="s">
        <v>541</v>
      </c>
      <c r="C144" s="426" t="s">
        <v>631</v>
      </c>
    </row>
    <row r="145" spans="1:3" ht="22.5">
      <c r="A145" s="453">
        <v>9.2600000000000193</v>
      </c>
      <c r="B145" s="425" t="s">
        <v>632</v>
      </c>
      <c r="C145" s="452" t="s">
        <v>633</v>
      </c>
    </row>
    <row r="146" spans="1:3" s="281" customFormat="1" ht="22.5">
      <c r="A146" s="453">
        <v>9.2700000000000298</v>
      </c>
      <c r="B146" s="425" t="s">
        <v>99</v>
      </c>
      <c r="C146" s="452" t="s">
        <v>684</v>
      </c>
    </row>
    <row r="147" spans="1:3" s="281" customFormat="1">
      <c r="A147" s="431"/>
      <c r="B147" s="871" t="s">
        <v>635</v>
      </c>
      <c r="C147" s="872"/>
    </row>
    <row r="148" spans="1:3" s="281" customFormat="1">
      <c r="A148" s="430">
        <v>1</v>
      </c>
      <c r="B148" s="873" t="s">
        <v>930</v>
      </c>
      <c r="C148" s="874"/>
    </row>
    <row r="149" spans="1:3" s="281" customFormat="1">
      <c r="A149" s="430">
        <v>2</v>
      </c>
      <c r="B149" s="873" t="s">
        <v>685</v>
      </c>
      <c r="C149" s="874"/>
    </row>
    <row r="150" spans="1:3" s="281" customFormat="1">
      <c r="A150" s="430">
        <v>3</v>
      </c>
      <c r="B150" s="873" t="s">
        <v>682</v>
      </c>
      <c r="C150" s="874"/>
    </row>
    <row r="151" spans="1:3" s="281" customFormat="1">
      <c r="A151" s="431"/>
      <c r="B151" s="871" t="s">
        <v>636</v>
      </c>
      <c r="C151" s="872"/>
    </row>
    <row r="152" spans="1:3" s="281" customFormat="1">
      <c r="A152" s="430">
        <v>1</v>
      </c>
      <c r="B152" s="876" t="s">
        <v>929</v>
      </c>
      <c r="C152" s="879"/>
    </row>
    <row r="153" spans="1:3" s="281" customFormat="1">
      <c r="A153" s="430">
        <v>2</v>
      </c>
      <c r="B153" s="425" t="s">
        <v>866</v>
      </c>
      <c r="C153" s="450" t="s">
        <v>950</v>
      </c>
    </row>
    <row r="154" spans="1:3" ht="22.5">
      <c r="A154" s="430">
        <v>3</v>
      </c>
      <c r="B154" s="425" t="s">
        <v>865</v>
      </c>
      <c r="C154" s="450" t="s">
        <v>928</v>
      </c>
    </row>
    <row r="155" spans="1:3">
      <c r="A155" s="430">
        <v>4</v>
      </c>
      <c r="B155" s="425" t="s">
        <v>511</v>
      </c>
      <c r="C155" s="425" t="s">
        <v>951</v>
      </c>
    </row>
    <row r="156" spans="1:3" ht="24.95" customHeight="1">
      <c r="A156" s="431"/>
      <c r="B156" s="871" t="s">
        <v>637</v>
      </c>
      <c r="C156" s="872"/>
    </row>
    <row r="157" spans="1:3" ht="33.75">
      <c r="A157" s="430"/>
      <c r="B157" s="425" t="s">
        <v>917</v>
      </c>
      <c r="C157" s="432" t="s">
        <v>952</v>
      </c>
    </row>
    <row r="158" spans="1:3">
      <c r="A158" s="431"/>
      <c r="B158" s="871" t="s">
        <v>638</v>
      </c>
      <c r="C158" s="872"/>
    </row>
    <row r="159" spans="1:3" ht="39" customHeight="1">
      <c r="A159" s="431"/>
      <c r="B159" s="873" t="s">
        <v>927</v>
      </c>
      <c r="C159" s="874"/>
    </row>
    <row r="160" spans="1:3">
      <c r="A160" s="431" t="s">
        <v>639</v>
      </c>
      <c r="B160" s="451" t="s">
        <v>549</v>
      </c>
      <c r="C160" s="443" t="s">
        <v>640</v>
      </c>
    </row>
    <row r="161" spans="1:3">
      <c r="A161" s="431" t="s">
        <v>369</v>
      </c>
      <c r="B161" s="448" t="s">
        <v>550</v>
      </c>
      <c r="C161" s="450" t="s">
        <v>926</v>
      </c>
    </row>
    <row r="162" spans="1:3" ht="22.5">
      <c r="A162" s="431" t="s">
        <v>376</v>
      </c>
      <c r="B162" s="443" t="s">
        <v>551</v>
      </c>
      <c r="C162" s="450" t="s">
        <v>641</v>
      </c>
    </row>
    <row r="163" spans="1:3">
      <c r="A163" s="431" t="s">
        <v>642</v>
      </c>
      <c r="B163" s="448" t="s">
        <v>552</v>
      </c>
      <c r="C163" s="449" t="s">
        <v>643</v>
      </c>
    </row>
    <row r="164" spans="1:3" ht="22.5">
      <c r="A164" s="431" t="s">
        <v>644</v>
      </c>
      <c r="B164" s="448" t="s">
        <v>881</v>
      </c>
      <c r="C164" s="442" t="s">
        <v>925</v>
      </c>
    </row>
    <row r="165" spans="1:3" ht="22.5">
      <c r="A165" s="431" t="s">
        <v>377</v>
      </c>
      <c r="B165" s="448" t="s">
        <v>553</v>
      </c>
      <c r="C165" s="442" t="s">
        <v>646</v>
      </c>
    </row>
    <row r="166" spans="1:3" ht="22.5">
      <c r="A166" s="431" t="s">
        <v>645</v>
      </c>
      <c r="B166" s="446" t="s">
        <v>556</v>
      </c>
      <c r="C166" s="447" t="s">
        <v>653</v>
      </c>
    </row>
    <row r="167" spans="1:3" ht="22.5">
      <c r="A167" s="431" t="s">
        <v>647</v>
      </c>
      <c r="B167" s="446" t="s">
        <v>554</v>
      </c>
      <c r="C167" s="442" t="s">
        <v>649</v>
      </c>
    </row>
    <row r="168" spans="1:3" ht="26.45" customHeight="1">
      <c r="A168" s="431" t="s">
        <v>648</v>
      </c>
      <c r="B168" s="446" t="s">
        <v>555</v>
      </c>
      <c r="C168" s="447" t="s">
        <v>651</v>
      </c>
    </row>
    <row r="169" spans="1:3" ht="22.5">
      <c r="A169" s="431" t="s">
        <v>650</v>
      </c>
      <c r="B169" s="426" t="s">
        <v>557</v>
      </c>
      <c r="C169" s="447" t="s">
        <v>655</v>
      </c>
    </row>
    <row r="170" spans="1:3" ht="22.5">
      <c r="A170" s="431" t="s">
        <v>652</v>
      </c>
      <c r="B170" s="446" t="s">
        <v>558</v>
      </c>
      <c r="C170" s="445" t="s">
        <v>656</v>
      </c>
    </row>
    <row r="171" spans="1:3">
      <c r="A171" s="431" t="s">
        <v>654</v>
      </c>
      <c r="B171" s="444" t="s">
        <v>559</v>
      </c>
      <c r="C171" s="443" t="s">
        <v>657</v>
      </c>
    </row>
    <row r="172" spans="1:3" ht="22.5">
      <c r="A172" s="431"/>
      <c r="B172" s="442" t="s">
        <v>924</v>
      </c>
      <c r="C172" s="426" t="s">
        <v>658</v>
      </c>
    </row>
    <row r="173" spans="1:3" ht="22.5">
      <c r="A173" s="431"/>
      <c r="B173" s="442" t="s">
        <v>923</v>
      </c>
      <c r="C173" s="426" t="s">
        <v>659</v>
      </c>
    </row>
    <row r="174" spans="1:3" ht="22.5">
      <c r="A174" s="431"/>
      <c r="B174" s="442" t="s">
        <v>922</v>
      </c>
      <c r="C174" s="426" t="s">
        <v>660</v>
      </c>
    </row>
    <row r="175" spans="1:3">
      <c r="A175" s="431"/>
      <c r="B175" s="871" t="s">
        <v>661</v>
      </c>
      <c r="C175" s="872"/>
    </row>
    <row r="176" spans="1:3">
      <c r="A176" s="431"/>
      <c r="B176" s="873" t="s">
        <v>921</v>
      </c>
      <c r="C176" s="874"/>
    </row>
    <row r="177" spans="1:3">
      <c r="A177" s="430">
        <v>1</v>
      </c>
      <c r="B177" s="426" t="s">
        <v>563</v>
      </c>
      <c r="C177" s="426" t="s">
        <v>563</v>
      </c>
    </row>
    <row r="178" spans="1:3" ht="33.75">
      <c r="A178" s="430">
        <v>2</v>
      </c>
      <c r="B178" s="426" t="s">
        <v>662</v>
      </c>
      <c r="C178" s="426" t="s">
        <v>663</v>
      </c>
    </row>
    <row r="179" spans="1:3">
      <c r="A179" s="430">
        <v>3</v>
      </c>
      <c r="B179" s="426" t="s">
        <v>565</v>
      </c>
      <c r="C179" s="426" t="s">
        <v>664</v>
      </c>
    </row>
    <row r="180" spans="1:3" ht="22.5">
      <c r="A180" s="430">
        <v>4</v>
      </c>
      <c r="B180" s="426" t="s">
        <v>566</v>
      </c>
      <c r="C180" s="426" t="s">
        <v>665</v>
      </c>
    </row>
    <row r="181" spans="1:3" ht="22.5">
      <c r="A181" s="430">
        <v>5</v>
      </c>
      <c r="B181" s="426" t="s">
        <v>567</v>
      </c>
      <c r="C181" s="426" t="s">
        <v>687</v>
      </c>
    </row>
    <row r="182" spans="1:3" ht="45">
      <c r="A182" s="430">
        <v>6</v>
      </c>
      <c r="B182" s="426" t="s">
        <v>568</v>
      </c>
      <c r="C182" s="426" t="s">
        <v>666</v>
      </c>
    </row>
    <row r="183" spans="1:3">
      <c r="A183" s="431"/>
      <c r="B183" s="871" t="s">
        <v>667</v>
      </c>
      <c r="C183" s="872"/>
    </row>
    <row r="184" spans="1:3">
      <c r="A184" s="431"/>
      <c r="B184" s="875" t="s">
        <v>920</v>
      </c>
      <c r="C184" s="876"/>
    </row>
    <row r="185" spans="1:3" ht="22.5">
      <c r="A185" s="431">
        <v>1.1000000000000001</v>
      </c>
      <c r="B185" s="441" t="s">
        <v>573</v>
      </c>
      <c r="C185" s="426" t="s">
        <v>668</v>
      </c>
    </row>
    <row r="186" spans="1:3" ht="50.1" customHeight="1">
      <c r="A186" s="431" t="s">
        <v>157</v>
      </c>
      <c r="B186" s="427" t="s">
        <v>574</v>
      </c>
      <c r="C186" s="426" t="s">
        <v>669</v>
      </c>
    </row>
    <row r="187" spans="1:3">
      <c r="A187" s="431" t="s">
        <v>575</v>
      </c>
      <c r="B187" s="440" t="s">
        <v>576</v>
      </c>
      <c r="C187" s="877" t="s">
        <v>919</v>
      </c>
    </row>
    <row r="188" spans="1:3">
      <c r="A188" s="431" t="s">
        <v>577</v>
      </c>
      <c r="B188" s="440" t="s">
        <v>578</v>
      </c>
      <c r="C188" s="877"/>
    </row>
    <row r="189" spans="1:3">
      <c r="A189" s="431" t="s">
        <v>579</v>
      </c>
      <c r="B189" s="440" t="s">
        <v>580</v>
      </c>
      <c r="C189" s="877"/>
    </row>
    <row r="190" spans="1:3">
      <c r="A190" s="431" t="s">
        <v>581</v>
      </c>
      <c r="B190" s="440" t="s">
        <v>582</v>
      </c>
      <c r="C190" s="877"/>
    </row>
    <row r="191" spans="1:3" ht="25.5" customHeight="1">
      <c r="A191" s="431">
        <v>1.2</v>
      </c>
      <c r="B191" s="439" t="s">
        <v>895</v>
      </c>
      <c r="C191" s="425" t="s">
        <v>953</v>
      </c>
    </row>
    <row r="192" spans="1:3" ht="22.5">
      <c r="A192" s="431" t="s">
        <v>584</v>
      </c>
      <c r="B192" s="434" t="s">
        <v>585</v>
      </c>
      <c r="C192" s="437" t="s">
        <v>670</v>
      </c>
    </row>
    <row r="193" spans="1:4" ht="22.5">
      <c r="A193" s="431" t="s">
        <v>586</v>
      </c>
      <c r="B193" s="438" t="s">
        <v>587</v>
      </c>
      <c r="C193" s="437" t="s">
        <v>671</v>
      </c>
    </row>
    <row r="194" spans="1:4" ht="26.1" customHeight="1">
      <c r="A194" s="431" t="s">
        <v>588</v>
      </c>
      <c r="B194" s="436" t="s">
        <v>589</v>
      </c>
      <c r="C194" s="425" t="s">
        <v>672</v>
      </c>
    </row>
    <row r="195" spans="1:4" ht="22.5">
      <c r="A195" s="431" t="s">
        <v>590</v>
      </c>
      <c r="B195" s="435" t="s">
        <v>591</v>
      </c>
      <c r="C195" s="425" t="s">
        <v>673</v>
      </c>
      <c r="D195" s="282"/>
    </row>
    <row r="196" spans="1:4" ht="22.5">
      <c r="A196" s="431">
        <v>1.4</v>
      </c>
      <c r="B196" s="434" t="s">
        <v>680</v>
      </c>
      <c r="C196" s="433" t="s">
        <v>674</v>
      </c>
      <c r="D196" s="283"/>
    </row>
    <row r="197" spans="1:4" ht="12.75">
      <c r="A197" s="431">
        <v>1.5</v>
      </c>
      <c r="B197" s="434" t="s">
        <v>681</v>
      </c>
      <c r="C197" s="433" t="s">
        <v>674</v>
      </c>
      <c r="D197" s="284"/>
    </row>
    <row r="198" spans="1:4" ht="12.75">
      <c r="A198" s="431"/>
      <c r="B198" s="863" t="s">
        <v>675</v>
      </c>
      <c r="C198" s="863"/>
      <c r="D198" s="284"/>
    </row>
    <row r="199" spans="1:4" ht="12.75">
      <c r="A199" s="431"/>
      <c r="B199" s="875" t="s">
        <v>918</v>
      </c>
      <c r="C199" s="875"/>
      <c r="D199" s="284"/>
    </row>
    <row r="200" spans="1:4" ht="12.75">
      <c r="A200" s="430"/>
      <c r="B200" s="425" t="s">
        <v>917</v>
      </c>
      <c r="C200" s="432" t="s">
        <v>950</v>
      </c>
      <c r="D200" s="284"/>
    </row>
    <row r="201" spans="1:4" ht="12.75">
      <c r="A201" s="431"/>
      <c r="B201" s="863" t="s">
        <v>676</v>
      </c>
      <c r="C201" s="863"/>
      <c r="D201" s="285"/>
    </row>
    <row r="202" spans="1:4" ht="12.75">
      <c r="A202" s="430"/>
      <c r="B202" s="875" t="s">
        <v>916</v>
      </c>
      <c r="C202" s="875"/>
      <c r="D202" s="286"/>
    </row>
    <row r="203" spans="1:4" ht="12.75">
      <c r="B203" s="863" t="s">
        <v>714</v>
      </c>
      <c r="C203" s="863"/>
      <c r="D203" s="287"/>
    </row>
    <row r="204" spans="1:4" ht="22.5">
      <c r="A204" s="427">
        <v>1</v>
      </c>
      <c r="B204" s="425" t="s">
        <v>690</v>
      </c>
      <c r="C204" s="425" t="s">
        <v>702</v>
      </c>
      <c r="D204" s="286"/>
    </row>
    <row r="205" spans="1:4" ht="18" customHeight="1">
      <c r="A205" s="427">
        <v>2</v>
      </c>
      <c r="B205" s="425" t="s">
        <v>691</v>
      </c>
      <c r="C205" s="425" t="s">
        <v>703</v>
      </c>
      <c r="D205" s="287"/>
    </row>
    <row r="206" spans="1:4" ht="22.5">
      <c r="A206" s="427">
        <v>3</v>
      </c>
      <c r="B206" s="425" t="s">
        <v>692</v>
      </c>
      <c r="C206" s="425" t="s">
        <v>704</v>
      </c>
      <c r="D206" s="288"/>
    </row>
    <row r="207" spans="1:4" ht="12.75">
      <c r="A207" s="427">
        <v>4</v>
      </c>
      <c r="B207" s="425" t="s">
        <v>693</v>
      </c>
      <c r="C207" s="425" t="s">
        <v>705</v>
      </c>
      <c r="D207" s="288"/>
    </row>
    <row r="208" spans="1:4" ht="22.5">
      <c r="A208" s="427">
        <v>5</v>
      </c>
      <c r="B208" s="425" t="s">
        <v>694</v>
      </c>
      <c r="C208" s="425" t="s">
        <v>706</v>
      </c>
    </row>
    <row r="209" spans="1:3" ht="24.6" customHeight="1">
      <c r="A209" s="427">
        <v>6</v>
      </c>
      <c r="B209" s="425" t="s">
        <v>695</v>
      </c>
      <c r="C209" s="425" t="s">
        <v>707</v>
      </c>
    </row>
    <row r="210" spans="1:3" ht="22.5">
      <c r="A210" s="427">
        <v>7</v>
      </c>
      <c r="B210" s="425" t="s">
        <v>696</v>
      </c>
      <c r="C210" s="425" t="s">
        <v>708</v>
      </c>
    </row>
    <row r="211" spans="1:3">
      <c r="A211" s="427">
        <v>7.1</v>
      </c>
      <c r="B211" s="429" t="s">
        <v>697</v>
      </c>
      <c r="C211" s="425" t="s">
        <v>709</v>
      </c>
    </row>
    <row r="212" spans="1:3" ht="22.5">
      <c r="A212" s="427">
        <v>7.2</v>
      </c>
      <c r="B212" s="429" t="s">
        <v>698</v>
      </c>
      <c r="C212" s="425" t="s">
        <v>710</v>
      </c>
    </row>
    <row r="213" spans="1:3">
      <c r="A213" s="427">
        <v>7.3</v>
      </c>
      <c r="B213" s="428" t="s">
        <v>699</v>
      </c>
      <c r="C213" s="425" t="s">
        <v>711</v>
      </c>
    </row>
    <row r="214" spans="1:3" ht="39.6" customHeight="1">
      <c r="A214" s="427">
        <v>8</v>
      </c>
      <c r="B214" s="425" t="s">
        <v>700</v>
      </c>
      <c r="C214" s="425" t="s">
        <v>712</v>
      </c>
    </row>
    <row r="215" spans="1:3">
      <c r="A215" s="427">
        <v>9</v>
      </c>
      <c r="B215" s="425" t="s">
        <v>701</v>
      </c>
      <c r="C215" s="425" t="s">
        <v>713</v>
      </c>
    </row>
    <row r="216" spans="1:3" ht="22.5">
      <c r="A216" s="465">
        <v>10.1</v>
      </c>
      <c r="B216" s="466" t="s">
        <v>721</v>
      </c>
      <c r="C216" s="458" t="s">
        <v>722</v>
      </c>
    </row>
    <row r="217" spans="1:3">
      <c r="A217" s="878"/>
      <c r="B217" s="467" t="s">
        <v>908</v>
      </c>
      <c r="C217" s="425" t="s">
        <v>915</v>
      </c>
    </row>
    <row r="218" spans="1:3">
      <c r="A218" s="878"/>
      <c r="B218" s="426" t="s">
        <v>572</v>
      </c>
      <c r="C218" s="425" t="s">
        <v>914</v>
      </c>
    </row>
    <row r="219" spans="1:3">
      <c r="A219" s="878"/>
      <c r="B219" s="426" t="s">
        <v>907</v>
      </c>
      <c r="C219" s="425" t="s">
        <v>954</v>
      </c>
    </row>
    <row r="220" spans="1:3">
      <c r="A220" s="878"/>
      <c r="B220" s="426" t="s">
        <v>715</v>
      </c>
      <c r="C220" s="425" t="s">
        <v>913</v>
      </c>
    </row>
    <row r="221" spans="1:3" ht="22.5">
      <c r="A221" s="878"/>
      <c r="B221" s="426" t="s">
        <v>719</v>
      </c>
      <c r="C221" s="426" t="s">
        <v>912</v>
      </c>
    </row>
    <row r="222" spans="1:3" ht="33.75">
      <c r="A222" s="878"/>
      <c r="B222" s="426" t="s">
        <v>718</v>
      </c>
      <c r="C222" s="425" t="s">
        <v>911</v>
      </c>
    </row>
    <row r="223" spans="1:3">
      <c r="A223" s="878"/>
      <c r="B223" s="426" t="s">
        <v>955</v>
      </c>
      <c r="C223" s="425" t="s">
        <v>910</v>
      </c>
    </row>
    <row r="224" spans="1:3" ht="22.5">
      <c r="A224" s="878"/>
      <c r="B224" s="426" t="s">
        <v>956</v>
      </c>
      <c r="C224" s="425" t="s">
        <v>909</v>
      </c>
    </row>
    <row r="225" spans="1:3" ht="12.75">
      <c r="A225" s="459"/>
      <c r="B225" s="460"/>
      <c r="C225" s="461"/>
    </row>
    <row r="226" spans="1:3" ht="12.75">
      <c r="A226" s="459"/>
      <c r="B226" s="461"/>
      <c r="C226" s="461"/>
    </row>
    <row r="227" spans="1:3" ht="12.75">
      <c r="A227" s="459"/>
      <c r="B227" s="461"/>
      <c r="C227" s="461"/>
    </row>
    <row r="228" spans="1:3" ht="12.75">
      <c r="A228" s="459"/>
      <c r="B228" s="462"/>
      <c r="C228" s="461"/>
    </row>
    <row r="229" spans="1:3" ht="12.75">
      <c r="A229" s="870"/>
      <c r="B229" s="463"/>
      <c r="C229" s="461"/>
    </row>
    <row r="230" spans="1:3" ht="12.75">
      <c r="A230" s="870"/>
      <c r="B230" s="463"/>
      <c r="C230" s="461"/>
    </row>
    <row r="231" spans="1:3" ht="12.75">
      <c r="A231" s="870"/>
      <c r="B231" s="463"/>
      <c r="C231" s="461"/>
    </row>
    <row r="232" spans="1:3" ht="12.75">
      <c r="A232" s="870"/>
      <c r="B232" s="463"/>
      <c r="C232" s="464"/>
    </row>
    <row r="233" spans="1:3" ht="40.5" customHeight="1">
      <c r="A233" s="870"/>
      <c r="B233" s="463"/>
      <c r="C233" s="461"/>
    </row>
    <row r="234" spans="1:3" ht="24" customHeight="1">
      <c r="A234" s="870"/>
      <c r="B234" s="463"/>
      <c r="C234" s="461"/>
    </row>
    <row r="235" spans="1:3" ht="12.75">
      <c r="A235" s="870"/>
      <c r="B235" s="463"/>
      <c r="C235" s="461"/>
    </row>
  </sheetData>
  <mergeCells count="131">
    <mergeCell ref="B156:C156"/>
    <mergeCell ref="B158:C158"/>
    <mergeCell ref="B159:C159"/>
    <mergeCell ref="B115:C115"/>
    <mergeCell ref="B117:C117"/>
    <mergeCell ref="B118:C118"/>
    <mergeCell ref="B147:C147"/>
    <mergeCell ref="B148:C148"/>
    <mergeCell ref="B149:C149"/>
    <mergeCell ref="B150:C150"/>
    <mergeCell ref="B151:C151"/>
    <mergeCell ref="B152:C152"/>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09:C109"/>
    <mergeCell ref="A110:C110"/>
    <mergeCell ref="A111:C111"/>
    <mergeCell ref="B112:C112"/>
    <mergeCell ref="B113:C113"/>
    <mergeCell ref="B114:C114"/>
    <mergeCell ref="A96:C96"/>
    <mergeCell ref="A104:C104"/>
    <mergeCell ref="B105:C105"/>
    <mergeCell ref="A106:C106"/>
    <mergeCell ref="B107:C107"/>
    <mergeCell ref="B108:C108"/>
    <mergeCell ref="B90:C90"/>
    <mergeCell ref="B91:C91"/>
    <mergeCell ref="B92:C92"/>
    <mergeCell ref="B93:C93"/>
    <mergeCell ref="B94:C94"/>
    <mergeCell ref="A95:C95"/>
    <mergeCell ref="B84:C84"/>
    <mergeCell ref="B85:C85"/>
    <mergeCell ref="B86:C86"/>
    <mergeCell ref="A87:C87"/>
    <mergeCell ref="B88:C88"/>
    <mergeCell ref="B89:C89"/>
    <mergeCell ref="B78:C78"/>
    <mergeCell ref="A79:C79"/>
    <mergeCell ref="B80:C80"/>
    <mergeCell ref="B81:C81"/>
    <mergeCell ref="B82:C82"/>
    <mergeCell ref="B83:C83"/>
    <mergeCell ref="B72:C72"/>
    <mergeCell ref="B73:C73"/>
    <mergeCell ref="B74:C74"/>
    <mergeCell ref="A75:C75"/>
    <mergeCell ref="B76:C76"/>
    <mergeCell ref="B77:C77"/>
    <mergeCell ref="A66:C66"/>
    <mergeCell ref="B67:C67"/>
    <mergeCell ref="B68:C68"/>
    <mergeCell ref="B69:C69"/>
    <mergeCell ref="B70:C70"/>
    <mergeCell ref="B71:C71"/>
    <mergeCell ref="B60:C60"/>
    <mergeCell ref="B61:C61"/>
    <mergeCell ref="B62:C62"/>
    <mergeCell ref="B63:C63"/>
    <mergeCell ref="A64:C64"/>
    <mergeCell ref="B65:C65"/>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3">
    <cfRule type="duplicateValues" dxfId="7" priority="1"/>
    <cfRule type="duplicateValues" dxfId="6" priority="2"/>
    <cfRule type="duplicateValues" dxfId="5" priority="3"/>
    <cfRule type="duplicateValues" dxfId="4" priority="4"/>
  </conditionalFormatting>
  <conditionalFormatting sqref="B225">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R50"/>
  <sheetViews>
    <sheetView zoomScale="80" zoomScaleNormal="80" workbookViewId="0"/>
  </sheetViews>
  <sheetFormatPr defaultRowHeight="15"/>
  <cols>
    <col min="2" max="2" width="66.5703125" customWidth="1"/>
    <col min="3" max="8" width="17.85546875" customWidth="1"/>
    <col min="9" max="14" width="15.7109375" customWidth="1"/>
  </cols>
  <sheetData>
    <row r="1" spans="1:18" ht="15.75">
      <c r="A1" s="7" t="s">
        <v>108</v>
      </c>
      <c r="B1" s="224" t="str">
        <f>Info!C2</f>
        <v>სს "ბანკი ქართუ"</v>
      </c>
      <c r="C1" s="6"/>
      <c r="D1" s="1"/>
      <c r="E1" s="1"/>
      <c r="F1" s="1"/>
      <c r="G1" s="1"/>
    </row>
    <row r="2" spans="1:18" ht="15.75">
      <c r="A2" s="7" t="s">
        <v>109</v>
      </c>
      <c r="B2" s="498">
        <f>'1. key ratios'!B2</f>
        <v>45291</v>
      </c>
      <c r="C2" s="6"/>
      <c r="D2" s="1"/>
      <c r="E2" s="1"/>
      <c r="F2" s="1"/>
      <c r="G2" s="1"/>
    </row>
    <row r="3" spans="1:18" ht="15.75">
      <c r="A3" s="7"/>
      <c r="B3" s="6"/>
      <c r="C3" s="6"/>
      <c r="D3" s="1"/>
      <c r="E3" s="1"/>
      <c r="F3" s="1"/>
      <c r="G3" s="1"/>
    </row>
    <row r="4" spans="1:18">
      <c r="A4" s="719" t="s">
        <v>25</v>
      </c>
      <c r="B4" s="717" t="s">
        <v>166</v>
      </c>
      <c r="C4" s="712" t="s">
        <v>114</v>
      </c>
      <c r="D4" s="712"/>
      <c r="E4" s="712"/>
      <c r="F4" s="712" t="s">
        <v>115</v>
      </c>
      <c r="G4" s="712"/>
      <c r="H4" s="713"/>
    </row>
    <row r="5" spans="1:18" ht="15.6" customHeight="1">
      <c r="A5" s="720"/>
      <c r="B5" s="718"/>
      <c r="C5" s="317" t="s">
        <v>26</v>
      </c>
      <c r="D5" s="317" t="s">
        <v>88</v>
      </c>
      <c r="E5" s="317" t="s">
        <v>66</v>
      </c>
      <c r="F5" s="317" t="s">
        <v>26</v>
      </c>
      <c r="G5" s="317" t="s">
        <v>88</v>
      </c>
      <c r="H5" s="317" t="s">
        <v>66</v>
      </c>
    </row>
    <row r="6" spans="1:18">
      <c r="A6" s="335">
        <v>1</v>
      </c>
      <c r="B6" s="318" t="s">
        <v>776</v>
      </c>
      <c r="C6" s="473">
        <f>SUM(C7:C12)</f>
        <v>43694277.751214027</v>
      </c>
      <c r="D6" s="473">
        <f>SUM(D7:D12)</f>
        <v>51840117.173108317</v>
      </c>
      <c r="E6" s="474">
        <f>C6+D6</f>
        <v>95534394.924322337</v>
      </c>
      <c r="F6" s="473">
        <f>SUM(F7:F12)</f>
        <v>40076990.13520775</v>
      </c>
      <c r="G6" s="473">
        <f>SUM(G7:G12)</f>
        <v>46736724.482119009</v>
      </c>
      <c r="H6" s="474">
        <f>F6+G6</f>
        <v>86813714.617326766</v>
      </c>
      <c r="I6" s="475"/>
      <c r="J6" s="475"/>
      <c r="K6" s="475"/>
      <c r="L6" s="475"/>
      <c r="M6" s="475"/>
      <c r="N6" s="475"/>
      <c r="O6" s="475"/>
      <c r="P6" s="475"/>
      <c r="Q6" s="475"/>
      <c r="R6" s="475"/>
    </row>
    <row r="7" spans="1:18">
      <c r="A7" s="335">
        <v>1.1000000000000001</v>
      </c>
      <c r="B7" s="319" t="s">
        <v>730</v>
      </c>
      <c r="C7" s="473">
        <v>0</v>
      </c>
      <c r="D7" s="473">
        <v>0</v>
      </c>
      <c r="E7" s="474">
        <f t="shared" ref="E7:E45" si="0">C7+D7</f>
        <v>0</v>
      </c>
      <c r="F7" s="473">
        <v>0</v>
      </c>
      <c r="G7" s="473">
        <v>0</v>
      </c>
      <c r="H7" s="474">
        <f t="shared" ref="H7:H45" si="1">F7+G7</f>
        <v>0</v>
      </c>
      <c r="I7" s="475"/>
      <c r="J7" s="475"/>
      <c r="K7" s="475"/>
      <c r="L7" s="475"/>
      <c r="M7" s="475"/>
      <c r="N7" s="475"/>
      <c r="O7" s="475"/>
    </row>
    <row r="8" spans="1:18" ht="21">
      <c r="A8" s="335">
        <v>1.2</v>
      </c>
      <c r="B8" s="319" t="s">
        <v>777</v>
      </c>
      <c r="C8" s="473">
        <v>0</v>
      </c>
      <c r="D8" s="473">
        <v>0</v>
      </c>
      <c r="E8" s="474">
        <f t="shared" si="0"/>
        <v>0</v>
      </c>
      <c r="F8" s="473">
        <v>0</v>
      </c>
      <c r="G8" s="473">
        <v>0</v>
      </c>
      <c r="H8" s="474">
        <f t="shared" si="1"/>
        <v>0</v>
      </c>
      <c r="I8" s="475"/>
      <c r="J8" s="475"/>
      <c r="K8" s="475"/>
      <c r="L8" s="475"/>
      <c r="M8" s="475"/>
      <c r="N8" s="475"/>
      <c r="O8" s="475"/>
    </row>
    <row r="9" spans="1:18" ht="21.6" customHeight="1">
      <c r="A9" s="335">
        <v>1.3</v>
      </c>
      <c r="B9" s="309" t="s">
        <v>778</v>
      </c>
      <c r="C9" s="473">
        <v>0</v>
      </c>
      <c r="D9" s="473">
        <v>0</v>
      </c>
      <c r="E9" s="474">
        <f t="shared" si="0"/>
        <v>0</v>
      </c>
      <c r="F9" s="473">
        <v>0</v>
      </c>
      <c r="G9" s="473">
        <v>0</v>
      </c>
      <c r="H9" s="474">
        <f t="shared" si="1"/>
        <v>0</v>
      </c>
      <c r="I9" s="475"/>
      <c r="J9" s="475"/>
      <c r="K9" s="475"/>
      <c r="L9" s="475"/>
      <c r="M9" s="475"/>
      <c r="N9" s="475"/>
      <c r="O9" s="475"/>
    </row>
    <row r="10" spans="1:18" ht="21">
      <c r="A10" s="335">
        <v>1.4</v>
      </c>
      <c r="B10" s="309" t="s">
        <v>734</v>
      </c>
      <c r="C10" s="473">
        <v>638449.33000000194</v>
      </c>
      <c r="D10" s="473">
        <v>0</v>
      </c>
      <c r="E10" s="474">
        <f t="shared" si="0"/>
        <v>638449.33000000194</v>
      </c>
      <c r="F10" s="473">
        <v>652439.78000000061</v>
      </c>
      <c r="G10" s="473">
        <v>0</v>
      </c>
      <c r="H10" s="474">
        <f t="shared" si="1"/>
        <v>652439.78000000061</v>
      </c>
      <c r="I10" s="475"/>
      <c r="J10" s="475"/>
      <c r="K10" s="475"/>
      <c r="L10" s="475"/>
      <c r="M10" s="475"/>
      <c r="N10" s="475"/>
      <c r="O10" s="475"/>
    </row>
    <row r="11" spans="1:18">
      <c r="A11" s="335">
        <v>1.5</v>
      </c>
      <c r="B11" s="309" t="s">
        <v>737</v>
      </c>
      <c r="C11" s="473">
        <v>43055828.421214029</v>
      </c>
      <c r="D11" s="473">
        <v>51840117.173108317</v>
      </c>
      <c r="E11" s="474">
        <f t="shared" si="0"/>
        <v>94895945.594322354</v>
      </c>
      <c r="F11" s="473">
        <v>39424550.355207749</v>
      </c>
      <c r="G11" s="473">
        <v>46736724.482119009</v>
      </c>
      <c r="H11" s="474">
        <f t="shared" si="1"/>
        <v>86161274.837326765</v>
      </c>
      <c r="I11" s="475"/>
      <c r="J11" s="475"/>
      <c r="K11" s="475"/>
      <c r="L11" s="475"/>
      <c r="M11" s="475"/>
      <c r="N11" s="475"/>
      <c r="O11" s="475"/>
    </row>
    <row r="12" spans="1:18">
      <c r="A12" s="335">
        <v>1.6</v>
      </c>
      <c r="B12" s="310" t="s">
        <v>99</v>
      </c>
      <c r="C12" s="473">
        <v>0</v>
      </c>
      <c r="D12" s="473">
        <v>0</v>
      </c>
      <c r="E12" s="474">
        <f t="shared" si="0"/>
        <v>0</v>
      </c>
      <c r="F12" s="473">
        <v>0</v>
      </c>
      <c r="G12" s="473">
        <v>0</v>
      </c>
      <c r="H12" s="474">
        <f t="shared" si="1"/>
        <v>0</v>
      </c>
      <c r="I12" s="475"/>
      <c r="J12" s="475"/>
      <c r="K12" s="475"/>
      <c r="L12" s="475"/>
      <c r="M12" s="475"/>
      <c r="N12" s="475"/>
      <c r="O12" s="475"/>
    </row>
    <row r="13" spans="1:18">
      <c r="A13" s="335">
        <v>2</v>
      </c>
      <c r="B13" s="320" t="s">
        <v>779</v>
      </c>
      <c r="C13" s="473">
        <f>SUM(C14:C17)</f>
        <v>-10804316.10377153</v>
      </c>
      <c r="D13" s="473">
        <f>SUM(D14:D17)</f>
        <v>-17825470.437599994</v>
      </c>
      <c r="E13" s="474">
        <f t="shared" si="0"/>
        <v>-28629786.541371524</v>
      </c>
      <c r="F13" s="473">
        <f>SUM(F14:F17)</f>
        <v>-11080367.993303018</v>
      </c>
      <c r="G13" s="473">
        <f>SUM(G14:G17)</f>
        <v>-18267073.267938368</v>
      </c>
      <c r="H13" s="474">
        <f t="shared" si="1"/>
        <v>-29347441.261241384</v>
      </c>
      <c r="I13" s="475"/>
      <c r="J13" s="475"/>
      <c r="K13" s="475"/>
      <c r="L13" s="475"/>
      <c r="M13" s="475"/>
      <c r="N13" s="475"/>
      <c r="O13" s="475"/>
    </row>
    <row r="14" spans="1:18">
      <c r="A14" s="335">
        <v>2.1</v>
      </c>
      <c r="B14" s="309" t="s">
        <v>780</v>
      </c>
      <c r="C14" s="473">
        <v>0</v>
      </c>
      <c r="D14" s="473">
        <v>0</v>
      </c>
      <c r="E14" s="474">
        <f t="shared" si="0"/>
        <v>0</v>
      </c>
      <c r="F14" s="473">
        <v>0</v>
      </c>
      <c r="G14" s="473">
        <v>0</v>
      </c>
      <c r="H14" s="474">
        <f t="shared" si="1"/>
        <v>0</v>
      </c>
      <c r="I14" s="475"/>
      <c r="J14" s="475"/>
      <c r="K14" s="475"/>
      <c r="L14" s="475"/>
      <c r="M14" s="475"/>
      <c r="N14" s="475"/>
      <c r="O14" s="475"/>
    </row>
    <row r="15" spans="1:18" ht="24.6" customHeight="1">
      <c r="A15" s="335">
        <v>2.2000000000000002</v>
      </c>
      <c r="B15" s="309" t="s">
        <v>781</v>
      </c>
      <c r="C15" s="473">
        <v>0</v>
      </c>
      <c r="D15" s="473">
        <v>0</v>
      </c>
      <c r="E15" s="474">
        <f t="shared" si="0"/>
        <v>0</v>
      </c>
      <c r="F15" s="473">
        <v>0</v>
      </c>
      <c r="G15" s="473">
        <v>0</v>
      </c>
      <c r="H15" s="474">
        <f t="shared" si="1"/>
        <v>0</v>
      </c>
      <c r="I15" s="475"/>
      <c r="J15" s="475"/>
      <c r="K15" s="475"/>
      <c r="L15" s="475"/>
      <c r="M15" s="475"/>
      <c r="N15" s="475"/>
      <c r="O15" s="475"/>
    </row>
    <row r="16" spans="1:18" ht="20.45" customHeight="1">
      <c r="A16" s="335">
        <v>2.2999999999999998</v>
      </c>
      <c r="B16" s="309" t="s">
        <v>782</v>
      </c>
      <c r="C16" s="473">
        <v>-10804316.10377153</v>
      </c>
      <c r="D16" s="473">
        <v>-17825470.437599994</v>
      </c>
      <c r="E16" s="474">
        <f t="shared" si="0"/>
        <v>-28629786.541371524</v>
      </c>
      <c r="F16" s="473">
        <v>-11080367.993303018</v>
      </c>
      <c r="G16" s="473">
        <v>-18267073.267938368</v>
      </c>
      <c r="H16" s="474">
        <f t="shared" si="1"/>
        <v>-29347441.261241384</v>
      </c>
      <c r="I16" s="475"/>
      <c r="J16" s="475"/>
      <c r="K16" s="475"/>
      <c r="L16" s="475"/>
      <c r="M16" s="475"/>
      <c r="N16" s="475"/>
      <c r="O16" s="475"/>
    </row>
    <row r="17" spans="1:15">
      <c r="A17" s="335">
        <v>2.4</v>
      </c>
      <c r="B17" s="309" t="s">
        <v>783</v>
      </c>
      <c r="C17" s="473">
        <v>0</v>
      </c>
      <c r="D17" s="473">
        <v>0</v>
      </c>
      <c r="E17" s="474">
        <f t="shared" si="0"/>
        <v>0</v>
      </c>
      <c r="F17" s="473">
        <v>0</v>
      </c>
      <c r="G17" s="473">
        <v>0</v>
      </c>
      <c r="H17" s="474">
        <f t="shared" si="1"/>
        <v>0</v>
      </c>
      <c r="I17" s="475"/>
      <c r="J17" s="475"/>
      <c r="K17" s="475"/>
      <c r="L17" s="475"/>
      <c r="M17" s="475"/>
      <c r="N17" s="475"/>
      <c r="O17" s="475"/>
    </row>
    <row r="18" spans="1:15">
      <c r="A18" s="335">
        <v>3</v>
      </c>
      <c r="B18" s="320" t="s">
        <v>784</v>
      </c>
      <c r="C18" s="473">
        <v>0</v>
      </c>
      <c r="D18" s="473">
        <v>0</v>
      </c>
      <c r="E18" s="474">
        <f t="shared" si="0"/>
        <v>0</v>
      </c>
      <c r="F18" s="473">
        <v>0</v>
      </c>
      <c r="G18" s="473">
        <v>0</v>
      </c>
      <c r="H18" s="474">
        <f t="shared" si="1"/>
        <v>0</v>
      </c>
      <c r="I18" s="475"/>
      <c r="J18" s="475"/>
      <c r="K18" s="475"/>
      <c r="L18" s="475"/>
      <c r="M18" s="475"/>
      <c r="N18" s="475"/>
      <c r="O18" s="475"/>
    </row>
    <row r="19" spans="1:15">
      <c r="A19" s="335">
        <v>4</v>
      </c>
      <c r="B19" s="320" t="s">
        <v>785</v>
      </c>
      <c r="C19" s="473">
        <v>4128151.08</v>
      </c>
      <c r="D19" s="473">
        <v>3536239.2811520002</v>
      </c>
      <c r="E19" s="474">
        <f t="shared" si="0"/>
        <v>7664390.3611520007</v>
      </c>
      <c r="F19" s="473">
        <v>3477534.6232559998</v>
      </c>
      <c r="G19" s="473">
        <v>11182155.965251999</v>
      </c>
      <c r="H19" s="474">
        <f t="shared" si="1"/>
        <v>14659690.588507999</v>
      </c>
      <c r="I19" s="475"/>
      <c r="J19" s="475"/>
      <c r="K19" s="475"/>
      <c r="L19" s="475"/>
      <c r="M19" s="475"/>
      <c r="N19" s="475"/>
      <c r="O19" s="475"/>
    </row>
    <row r="20" spans="1:15">
      <c r="A20" s="335">
        <v>5</v>
      </c>
      <c r="B20" s="320" t="s">
        <v>786</v>
      </c>
      <c r="C20" s="473">
        <v>-799857.45</v>
      </c>
      <c r="D20" s="473">
        <v>-4423614.0109999999</v>
      </c>
      <c r="E20" s="474">
        <f t="shared" si="0"/>
        <v>-5223471.4610000001</v>
      </c>
      <c r="F20" s="473">
        <v>-1269851.9700000002</v>
      </c>
      <c r="G20" s="473">
        <v>-11368316.826199999</v>
      </c>
      <c r="H20" s="474">
        <f t="shared" si="1"/>
        <v>-12638168.7962</v>
      </c>
      <c r="I20" s="475"/>
      <c r="J20" s="475"/>
      <c r="K20" s="475"/>
      <c r="L20" s="475"/>
      <c r="M20" s="475"/>
      <c r="N20" s="475"/>
      <c r="O20" s="475"/>
    </row>
    <row r="21" spans="1:15" ht="38.450000000000003" customHeight="1">
      <c r="A21" s="335">
        <v>6</v>
      </c>
      <c r="B21" s="320" t="s">
        <v>787</v>
      </c>
      <c r="C21" s="473">
        <v>0</v>
      </c>
      <c r="D21" s="473">
        <v>0</v>
      </c>
      <c r="E21" s="474">
        <f t="shared" si="0"/>
        <v>0</v>
      </c>
      <c r="F21" s="473">
        <v>0</v>
      </c>
      <c r="G21" s="473">
        <v>0</v>
      </c>
      <c r="H21" s="474">
        <f t="shared" si="1"/>
        <v>0</v>
      </c>
      <c r="I21" s="475"/>
      <c r="J21" s="475"/>
      <c r="K21" s="475"/>
      <c r="L21" s="475"/>
      <c r="M21" s="475"/>
      <c r="N21" s="475"/>
      <c r="O21" s="475"/>
    </row>
    <row r="22" spans="1:15" ht="27.6" customHeight="1">
      <c r="A22" s="335">
        <v>7</v>
      </c>
      <c r="B22" s="320" t="s">
        <v>788</v>
      </c>
      <c r="C22" s="473">
        <v>0</v>
      </c>
      <c r="D22" s="473">
        <v>0</v>
      </c>
      <c r="E22" s="474">
        <f t="shared" si="0"/>
        <v>0</v>
      </c>
      <c r="F22" s="473">
        <v>90471.510000000009</v>
      </c>
      <c r="G22" s="473">
        <v>1083389</v>
      </c>
      <c r="H22" s="474">
        <f t="shared" si="1"/>
        <v>1173860.51</v>
      </c>
      <c r="I22" s="475"/>
      <c r="J22" s="475"/>
      <c r="K22" s="475"/>
      <c r="L22" s="475"/>
      <c r="M22" s="475"/>
      <c r="N22" s="475"/>
      <c r="O22" s="475"/>
    </row>
    <row r="23" spans="1:15" ht="36.950000000000003" customHeight="1">
      <c r="A23" s="335">
        <v>8</v>
      </c>
      <c r="B23" s="321" t="s">
        <v>789</v>
      </c>
      <c r="C23" s="473">
        <v>0</v>
      </c>
      <c r="D23" s="473">
        <v>0</v>
      </c>
      <c r="E23" s="474">
        <f t="shared" si="0"/>
        <v>0</v>
      </c>
      <c r="F23" s="473">
        <v>1308758.3699999992</v>
      </c>
      <c r="G23" s="473">
        <v>0</v>
      </c>
      <c r="H23" s="474">
        <f t="shared" si="1"/>
        <v>1308758.3699999992</v>
      </c>
      <c r="I23" s="475"/>
      <c r="J23" s="475"/>
      <c r="K23" s="475"/>
      <c r="L23" s="475"/>
      <c r="M23" s="475"/>
      <c r="N23" s="475"/>
      <c r="O23" s="475"/>
    </row>
    <row r="24" spans="1:15" ht="34.5" customHeight="1">
      <c r="A24" s="335">
        <v>9</v>
      </c>
      <c r="B24" s="321" t="s">
        <v>790</v>
      </c>
      <c r="C24" s="473">
        <v>0</v>
      </c>
      <c r="D24" s="473">
        <v>0</v>
      </c>
      <c r="E24" s="474">
        <f t="shared" si="0"/>
        <v>0</v>
      </c>
      <c r="F24" s="473">
        <v>0</v>
      </c>
      <c r="G24" s="473">
        <v>0</v>
      </c>
      <c r="H24" s="474">
        <f t="shared" si="1"/>
        <v>0</v>
      </c>
      <c r="I24" s="475"/>
      <c r="J24" s="475"/>
      <c r="K24" s="475"/>
      <c r="L24" s="475"/>
      <c r="M24" s="475"/>
      <c r="N24" s="475"/>
      <c r="O24" s="475"/>
    </row>
    <row r="25" spans="1:15">
      <c r="A25" s="335">
        <v>10</v>
      </c>
      <c r="B25" s="320" t="s">
        <v>791</v>
      </c>
      <c r="C25" s="473">
        <v>6226619.7103969958</v>
      </c>
      <c r="D25" s="473">
        <v>0</v>
      </c>
      <c r="E25" s="474">
        <f t="shared" si="0"/>
        <v>6226619.7103969958</v>
      </c>
      <c r="F25" s="473">
        <v>-8602101.5239809528</v>
      </c>
      <c r="G25" s="473">
        <v>0</v>
      </c>
      <c r="H25" s="474">
        <f t="shared" si="1"/>
        <v>-8602101.5239809528</v>
      </c>
      <c r="I25" s="475"/>
      <c r="J25" s="475"/>
      <c r="K25" s="475"/>
      <c r="L25" s="475"/>
      <c r="M25" s="475"/>
      <c r="N25" s="475"/>
      <c r="O25" s="475"/>
    </row>
    <row r="26" spans="1:15" ht="27" customHeight="1">
      <c r="A26" s="335">
        <v>11</v>
      </c>
      <c r="B26" s="322" t="s">
        <v>792</v>
      </c>
      <c r="C26" s="473">
        <v>1826044.9302000001</v>
      </c>
      <c r="D26" s="473">
        <v>0</v>
      </c>
      <c r="E26" s="474">
        <f t="shared" si="0"/>
        <v>1826044.9302000001</v>
      </c>
      <c r="F26" s="473">
        <v>6300210.9199999999</v>
      </c>
      <c r="G26" s="473">
        <v>0</v>
      </c>
      <c r="H26" s="474">
        <f t="shared" si="1"/>
        <v>6300210.9199999999</v>
      </c>
      <c r="I26" s="475"/>
      <c r="J26" s="475"/>
      <c r="K26" s="475"/>
      <c r="L26" s="475"/>
      <c r="M26" s="475"/>
      <c r="N26" s="475"/>
      <c r="O26" s="475"/>
    </row>
    <row r="27" spans="1:15">
      <c r="A27" s="335">
        <v>12</v>
      </c>
      <c r="B27" s="320" t="s">
        <v>793</v>
      </c>
      <c r="C27" s="473">
        <v>10212917.826610165</v>
      </c>
      <c r="D27" s="473">
        <v>243334.7763</v>
      </c>
      <c r="E27" s="474">
        <f t="shared" si="0"/>
        <v>10456252.602910165</v>
      </c>
      <c r="F27" s="473">
        <v>1731565.75</v>
      </c>
      <c r="G27" s="473">
        <v>269005.44949999999</v>
      </c>
      <c r="H27" s="474">
        <f t="shared" si="1"/>
        <v>2000571.1995000001</v>
      </c>
      <c r="I27" s="475"/>
      <c r="J27" s="475"/>
      <c r="K27" s="475"/>
      <c r="L27" s="475"/>
      <c r="M27" s="475"/>
      <c r="N27" s="475"/>
      <c r="O27" s="475"/>
    </row>
    <row r="28" spans="1:15">
      <c r="A28" s="335">
        <v>13</v>
      </c>
      <c r="B28" s="323" t="s">
        <v>794</v>
      </c>
      <c r="C28" s="473">
        <v>-14388762.577307412</v>
      </c>
      <c r="D28" s="473">
        <v>-2775346.4944000002</v>
      </c>
      <c r="E28" s="474">
        <f t="shared" si="0"/>
        <v>-17164109.071707413</v>
      </c>
      <c r="F28" s="473">
        <v>-11710659.386060784</v>
      </c>
      <c r="G28" s="473">
        <v>-2773819.77</v>
      </c>
      <c r="H28" s="474">
        <f t="shared" si="1"/>
        <v>-14484479.156060783</v>
      </c>
      <c r="I28" s="475"/>
      <c r="J28" s="475"/>
      <c r="K28" s="475"/>
      <c r="L28" s="475"/>
      <c r="M28" s="475"/>
      <c r="N28" s="475"/>
      <c r="O28" s="475"/>
    </row>
    <row r="29" spans="1:15">
      <c r="A29" s="335">
        <v>14</v>
      </c>
      <c r="B29" s="324" t="s">
        <v>795</v>
      </c>
      <c r="C29" s="473">
        <f>SUM(C30:C31)</f>
        <v>-26609714.779999994</v>
      </c>
      <c r="D29" s="473">
        <f>SUM(D30:D31)</f>
        <v>-311628.73600000003</v>
      </c>
      <c r="E29" s="474">
        <f t="shared" si="0"/>
        <v>-26921343.515999995</v>
      </c>
      <c r="F29" s="473">
        <f>SUM(F30:F31)</f>
        <v>-20785222.920000006</v>
      </c>
      <c r="G29" s="473">
        <f>SUM(G30:G31)</f>
        <v>-323713.30879999988</v>
      </c>
      <c r="H29" s="474">
        <f t="shared" si="1"/>
        <v>-21108936.228800006</v>
      </c>
      <c r="I29" s="475"/>
      <c r="J29" s="475"/>
      <c r="K29" s="475"/>
      <c r="L29" s="475"/>
      <c r="M29" s="475"/>
      <c r="N29" s="475"/>
      <c r="O29" s="475"/>
    </row>
    <row r="30" spans="1:15">
      <c r="A30" s="335">
        <v>14.1</v>
      </c>
      <c r="B30" s="301" t="s">
        <v>796</v>
      </c>
      <c r="C30" s="473">
        <v>-21399780.629999995</v>
      </c>
      <c r="D30" s="473">
        <v>0</v>
      </c>
      <c r="E30" s="474">
        <f t="shared" si="0"/>
        <v>-21399780.629999995</v>
      </c>
      <c r="F30" s="473">
        <v>-17010815.470000003</v>
      </c>
      <c r="G30" s="473">
        <v>-30007.3249</v>
      </c>
      <c r="H30" s="474">
        <f t="shared" si="1"/>
        <v>-17040822.794900004</v>
      </c>
      <c r="I30" s="475"/>
      <c r="J30" s="475"/>
      <c r="K30" s="475"/>
      <c r="L30" s="475"/>
      <c r="M30" s="475"/>
      <c r="N30" s="475"/>
      <c r="O30" s="475"/>
    </row>
    <row r="31" spans="1:15">
      <c r="A31" s="335">
        <v>14.2</v>
      </c>
      <c r="B31" s="301" t="s">
        <v>797</v>
      </c>
      <c r="C31" s="473">
        <v>-5209934.1500000004</v>
      </c>
      <c r="D31" s="473">
        <v>-311628.73600000003</v>
      </c>
      <c r="E31" s="474">
        <f t="shared" si="0"/>
        <v>-5521562.8859999999</v>
      </c>
      <c r="F31" s="473">
        <v>-3774407.450000003</v>
      </c>
      <c r="G31" s="473">
        <v>-293705.98389999988</v>
      </c>
      <c r="H31" s="474">
        <f t="shared" si="1"/>
        <v>-4068113.4339000029</v>
      </c>
      <c r="I31" s="475"/>
      <c r="J31" s="475"/>
      <c r="K31" s="475"/>
      <c r="L31" s="475"/>
      <c r="M31" s="475"/>
      <c r="N31" s="475"/>
      <c r="O31" s="475"/>
    </row>
    <row r="32" spans="1:15">
      <c r="A32" s="335">
        <v>15</v>
      </c>
      <c r="B32" s="325" t="s">
        <v>798</v>
      </c>
      <c r="C32" s="473">
        <v>-3889788.8416624968</v>
      </c>
      <c r="D32" s="473">
        <v>0</v>
      </c>
      <c r="E32" s="474">
        <f t="shared" si="0"/>
        <v>-3889788.8416624968</v>
      </c>
      <c r="F32" s="473">
        <v>-4098046.4295432679</v>
      </c>
      <c r="G32" s="473">
        <v>0</v>
      </c>
      <c r="H32" s="474">
        <f t="shared" si="1"/>
        <v>-4098046.4295432679</v>
      </c>
      <c r="I32" s="475"/>
      <c r="J32" s="475"/>
      <c r="K32" s="475"/>
      <c r="L32" s="475"/>
      <c r="M32" s="475"/>
      <c r="N32" s="475"/>
      <c r="O32" s="475"/>
    </row>
    <row r="33" spans="1:15" ht="22.5" customHeight="1">
      <c r="A33" s="335">
        <v>16</v>
      </c>
      <c r="B33" s="297" t="s">
        <v>799</v>
      </c>
      <c r="C33" s="473">
        <v>1503526.4590861502</v>
      </c>
      <c r="D33" s="473">
        <v>571168.96209173684</v>
      </c>
      <c r="E33" s="474">
        <f t="shared" si="0"/>
        <v>2074695.4211778869</v>
      </c>
      <c r="F33" s="473">
        <v>-1288011.3203934624</v>
      </c>
      <c r="G33" s="473">
        <v>783630.225865521</v>
      </c>
      <c r="H33" s="474">
        <f t="shared" si="1"/>
        <v>-504381.09452794143</v>
      </c>
      <c r="I33" s="475"/>
      <c r="J33" s="475"/>
      <c r="K33" s="475"/>
      <c r="L33" s="475"/>
      <c r="M33" s="475"/>
      <c r="N33" s="475"/>
      <c r="O33" s="475"/>
    </row>
    <row r="34" spans="1:15">
      <c r="A34" s="335">
        <v>17</v>
      </c>
      <c r="B34" s="320" t="s">
        <v>800</v>
      </c>
      <c r="C34" s="473">
        <f>SUM(C35:C36)</f>
        <v>28203.811274210922</v>
      </c>
      <c r="D34" s="473">
        <f>SUM(D35:D36)</f>
        <v>-85186.081977927446</v>
      </c>
      <c r="E34" s="474">
        <f t="shared" si="0"/>
        <v>-56982.270703716524</v>
      </c>
      <c r="F34" s="473">
        <f>SUM(F35:F36)</f>
        <v>3023515.3221077658</v>
      </c>
      <c r="G34" s="473">
        <f>SUM(G35:G36)</f>
        <v>434296.45362353488</v>
      </c>
      <c r="H34" s="474">
        <f t="shared" si="1"/>
        <v>3457811.7757313009</v>
      </c>
      <c r="I34" s="475"/>
      <c r="J34" s="475"/>
      <c r="K34" s="475"/>
      <c r="L34" s="475"/>
      <c r="M34" s="475"/>
      <c r="N34" s="475"/>
      <c r="O34" s="475"/>
    </row>
    <row r="35" spans="1:15">
      <c r="A35" s="335">
        <v>17.100000000000001</v>
      </c>
      <c r="B35" s="326" t="s">
        <v>801</v>
      </c>
      <c r="C35" s="473">
        <v>2607.3400329074357</v>
      </c>
      <c r="D35" s="473">
        <v>-68146.591342013795</v>
      </c>
      <c r="E35" s="474">
        <f t="shared" si="0"/>
        <v>-65539.251309106359</v>
      </c>
      <c r="F35" s="473">
        <v>1134440.1302160055</v>
      </c>
      <c r="G35" s="473">
        <v>440571.46484868455</v>
      </c>
      <c r="H35" s="474">
        <f t="shared" si="1"/>
        <v>1575011.5950646901</v>
      </c>
      <c r="I35" s="475"/>
      <c r="J35" s="475"/>
      <c r="K35" s="475"/>
      <c r="L35" s="475"/>
      <c r="M35" s="475"/>
      <c r="N35" s="475"/>
      <c r="O35" s="475"/>
    </row>
    <row r="36" spans="1:15">
      <c r="A36" s="335">
        <v>17.2</v>
      </c>
      <c r="B36" s="301" t="s">
        <v>802</v>
      </c>
      <c r="C36" s="473">
        <v>25596.471241303487</v>
      </c>
      <c r="D36" s="473">
        <v>-17039.490635913658</v>
      </c>
      <c r="E36" s="474">
        <f t="shared" si="0"/>
        <v>8556.9806053898283</v>
      </c>
      <c r="F36" s="473">
        <v>1889075.1918917606</v>
      </c>
      <c r="G36" s="473">
        <v>-6275.0112251496594</v>
      </c>
      <c r="H36" s="474">
        <f t="shared" si="1"/>
        <v>1882800.1806666108</v>
      </c>
      <c r="I36" s="475"/>
      <c r="J36" s="475"/>
      <c r="K36" s="475"/>
      <c r="L36" s="475"/>
      <c r="M36" s="475"/>
      <c r="N36" s="475"/>
      <c r="O36" s="475"/>
    </row>
    <row r="37" spans="1:15" ht="41.45" customHeight="1">
      <c r="A37" s="335">
        <v>18</v>
      </c>
      <c r="B37" s="327" t="s">
        <v>803</v>
      </c>
      <c r="C37" s="473">
        <f>SUM(C38:C39)</f>
        <v>-10258195.822573811</v>
      </c>
      <c r="D37" s="473">
        <f>SUM(D38:D39)</f>
        <v>12390204.984308444</v>
      </c>
      <c r="E37" s="474">
        <f t="shared" si="0"/>
        <v>2132009.1617346331</v>
      </c>
      <c r="F37" s="473">
        <f>SUM(F38:F39)</f>
        <v>-24207892.252115175</v>
      </c>
      <c r="G37" s="473">
        <f>SUM(G38:G39)</f>
        <v>39371383.603055619</v>
      </c>
      <c r="H37" s="474">
        <f t="shared" si="1"/>
        <v>15163491.350940444</v>
      </c>
      <c r="I37" s="475"/>
      <c r="J37" s="475"/>
      <c r="K37" s="475"/>
      <c r="L37" s="475"/>
      <c r="M37" s="475"/>
      <c r="N37" s="475"/>
      <c r="O37" s="475"/>
    </row>
    <row r="38" spans="1:15" ht="21">
      <c r="A38" s="335">
        <v>18.100000000000001</v>
      </c>
      <c r="B38" s="309" t="s">
        <v>804</v>
      </c>
      <c r="C38" s="473">
        <v>0</v>
      </c>
      <c r="D38" s="473">
        <v>0</v>
      </c>
      <c r="E38" s="474">
        <f t="shared" si="0"/>
        <v>0</v>
      </c>
      <c r="F38" s="473">
        <v>0</v>
      </c>
      <c r="G38" s="473">
        <v>0</v>
      </c>
      <c r="H38" s="474">
        <f t="shared" si="1"/>
        <v>0</v>
      </c>
      <c r="I38" s="475"/>
      <c r="J38" s="475"/>
      <c r="K38" s="475"/>
      <c r="L38" s="475"/>
      <c r="M38" s="475"/>
      <c r="N38" s="475"/>
      <c r="O38" s="475"/>
    </row>
    <row r="39" spans="1:15">
      <c r="A39" s="335">
        <v>18.2</v>
      </c>
      <c r="B39" s="309" t="s">
        <v>805</v>
      </c>
      <c r="C39" s="473">
        <v>-10258195.822573811</v>
      </c>
      <c r="D39" s="473">
        <v>12390204.984308444</v>
      </c>
      <c r="E39" s="474">
        <f t="shared" si="0"/>
        <v>2132009.1617346331</v>
      </c>
      <c r="F39" s="473">
        <v>-24207892.252115175</v>
      </c>
      <c r="G39" s="473">
        <v>39371383.603055619</v>
      </c>
      <c r="H39" s="474">
        <f t="shared" si="1"/>
        <v>15163491.350940444</v>
      </c>
      <c r="I39" s="475"/>
      <c r="J39" s="475"/>
      <c r="K39" s="475"/>
      <c r="L39" s="475"/>
      <c r="M39" s="475"/>
      <c r="N39" s="475"/>
      <c r="O39" s="475"/>
    </row>
    <row r="40" spans="1:15" ht="24.6" customHeight="1">
      <c r="A40" s="335">
        <v>19</v>
      </c>
      <c r="B40" s="327" t="s">
        <v>806</v>
      </c>
      <c r="C40" s="473">
        <v>0</v>
      </c>
      <c r="D40" s="473">
        <v>0</v>
      </c>
      <c r="E40" s="474">
        <f t="shared" si="0"/>
        <v>0</v>
      </c>
      <c r="F40" s="473">
        <v>0</v>
      </c>
      <c r="G40" s="473">
        <v>0</v>
      </c>
      <c r="H40" s="474">
        <f t="shared" si="1"/>
        <v>0</v>
      </c>
      <c r="I40" s="475"/>
      <c r="J40" s="475"/>
      <c r="K40" s="475"/>
      <c r="L40" s="475"/>
      <c r="M40" s="475"/>
      <c r="N40" s="475"/>
      <c r="O40" s="475"/>
    </row>
    <row r="41" spans="1:15" ht="24.95" customHeight="1">
      <c r="A41" s="335">
        <v>20</v>
      </c>
      <c r="B41" s="327" t="s">
        <v>807</v>
      </c>
      <c r="C41" s="473">
        <v>-10450.759189105593</v>
      </c>
      <c r="D41" s="473">
        <v>0</v>
      </c>
      <c r="E41" s="474">
        <f t="shared" si="0"/>
        <v>-10450.759189105593</v>
      </c>
      <c r="F41" s="473">
        <v>803880.28139252774</v>
      </c>
      <c r="G41" s="473">
        <v>0</v>
      </c>
      <c r="H41" s="474">
        <f t="shared" si="1"/>
        <v>803880.28139252774</v>
      </c>
      <c r="I41" s="475"/>
      <c r="J41" s="475"/>
      <c r="K41" s="475"/>
      <c r="L41" s="475"/>
      <c r="M41" s="475"/>
      <c r="N41" s="475"/>
      <c r="O41" s="475"/>
    </row>
    <row r="42" spans="1:15" ht="33" customHeight="1">
      <c r="A42" s="335">
        <v>21</v>
      </c>
      <c r="B42" s="328" t="s">
        <v>808</v>
      </c>
      <c r="C42" s="473">
        <v>0</v>
      </c>
      <c r="D42" s="473">
        <v>0</v>
      </c>
      <c r="E42" s="474">
        <f t="shared" si="0"/>
        <v>0</v>
      </c>
      <c r="F42" s="473">
        <v>0</v>
      </c>
      <c r="G42" s="473">
        <v>0</v>
      </c>
      <c r="H42" s="474">
        <f t="shared" si="1"/>
        <v>0</v>
      </c>
      <c r="I42" s="475"/>
      <c r="J42" s="475"/>
      <c r="K42" s="475"/>
      <c r="L42" s="475"/>
      <c r="M42" s="475"/>
      <c r="N42" s="475"/>
      <c r="O42" s="475"/>
    </row>
    <row r="43" spans="1:15">
      <c r="A43" s="335">
        <v>22</v>
      </c>
      <c r="B43" s="329" t="s">
        <v>809</v>
      </c>
      <c r="C43" s="473">
        <f>SUM(C6,C13,C18,C19,C20,C21,C22,C23,C24,C25,C26,C27,C28,C29,C32,C33,C34,C37,C40,C41,C42)</f>
        <v>858655.23427720089</v>
      </c>
      <c r="D43" s="473">
        <f>SUM(D6,D13,D18,D19,D20,D21,D22,D23,D24,D25,D26,D27,D28,D29,D32,D33,D34,D37,D40,D41,D42)</f>
        <v>43159819.415982574</v>
      </c>
      <c r="E43" s="474">
        <f t="shared" si="0"/>
        <v>44018474.650259778</v>
      </c>
      <c r="F43" s="473">
        <f>SUM(F6,F13,F18,F19,F20,F21,F22,F23,F24,F25,F26,F27,F28,F29,F32,F33,F34,F37,F40,F41,F42)</f>
        <v>-26229226.883432612</v>
      </c>
      <c r="G43" s="473">
        <f>SUM(G6,G13,G18,G19,G20,G21,G22,G23,G24,G25,G26,G27,G28,G29,G32,G33,G34,G37,G40,G41,G42)</f>
        <v>67127662.006477311</v>
      </c>
      <c r="H43" s="474">
        <f t="shared" si="1"/>
        <v>40898435.123044699</v>
      </c>
      <c r="I43" s="475"/>
      <c r="J43" s="475"/>
      <c r="K43" s="475"/>
      <c r="L43" s="475"/>
      <c r="M43" s="475"/>
      <c r="N43" s="475"/>
      <c r="O43" s="475"/>
    </row>
    <row r="44" spans="1:15">
      <c r="A44" s="335">
        <v>23</v>
      </c>
      <c r="B44" s="329" t="s">
        <v>810</v>
      </c>
      <c r="C44" s="473">
        <v>10491617.616355006</v>
      </c>
      <c r="D44" s="473">
        <v>0</v>
      </c>
      <c r="E44" s="474">
        <f t="shared" si="0"/>
        <v>10491617.616355006</v>
      </c>
      <c r="F44" s="473">
        <v>14266620.561059637</v>
      </c>
      <c r="G44" s="473">
        <v>0</v>
      </c>
      <c r="H44" s="474">
        <f t="shared" si="1"/>
        <v>14266620.561059637</v>
      </c>
      <c r="I44" s="475"/>
      <c r="J44" s="475"/>
      <c r="K44" s="475"/>
      <c r="L44" s="475"/>
      <c r="M44" s="475"/>
      <c r="N44" s="475"/>
      <c r="O44" s="475"/>
    </row>
    <row r="45" spans="1:15">
      <c r="A45" s="335">
        <v>24</v>
      </c>
      <c r="B45" s="329" t="s">
        <v>811</v>
      </c>
      <c r="C45" s="473">
        <f>C43-C44</f>
        <v>-9632962.3820778057</v>
      </c>
      <c r="D45" s="473">
        <f>D43-D44</f>
        <v>43159819.415982574</v>
      </c>
      <c r="E45" s="474">
        <f t="shared" si="0"/>
        <v>33526857.033904769</v>
      </c>
      <c r="F45" s="473">
        <f>F43-F44</f>
        <v>-40495847.444492251</v>
      </c>
      <c r="G45" s="473">
        <f>G43-G44</f>
        <v>67127662.006477311</v>
      </c>
      <c r="H45" s="474">
        <f t="shared" si="1"/>
        <v>26631814.561985061</v>
      </c>
      <c r="I45" s="475"/>
      <c r="J45" s="475"/>
      <c r="K45" s="475"/>
      <c r="L45" s="475"/>
      <c r="M45" s="475"/>
      <c r="N45" s="475"/>
      <c r="O45" s="475"/>
    </row>
    <row r="46" spans="1:15">
      <c r="I46" s="475"/>
      <c r="J46" s="475"/>
      <c r="K46" s="475"/>
      <c r="L46" s="475"/>
      <c r="M46" s="475"/>
      <c r="N46" s="475"/>
    </row>
    <row r="47" spans="1:15">
      <c r="I47" s="475"/>
      <c r="J47" s="475"/>
      <c r="K47" s="475"/>
      <c r="L47" s="475"/>
      <c r="M47" s="475"/>
      <c r="N47" s="475"/>
    </row>
    <row r="48" spans="1:15">
      <c r="I48" s="475"/>
      <c r="J48" s="475"/>
      <c r="K48" s="475"/>
      <c r="L48" s="475"/>
      <c r="M48" s="475"/>
      <c r="N48" s="475"/>
    </row>
    <row r="49" spans="9:14">
      <c r="I49" s="475"/>
      <c r="J49" s="475"/>
      <c r="K49" s="475"/>
      <c r="L49" s="475"/>
      <c r="M49" s="475"/>
      <c r="N49" s="475"/>
    </row>
    <row r="50" spans="9:14">
      <c r="I50" s="475"/>
      <c r="J50" s="475"/>
      <c r="K50" s="475"/>
      <c r="L50" s="475"/>
      <c r="M50" s="475"/>
      <c r="N50" s="475"/>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O47"/>
  <sheetViews>
    <sheetView zoomScale="80" zoomScaleNormal="80" workbookViewId="0"/>
  </sheetViews>
  <sheetFormatPr defaultColWidth="9.140625" defaultRowHeight="12.75"/>
  <cols>
    <col min="1" max="1" width="8.7109375" style="567"/>
    <col min="2" max="2" width="87.5703125" style="1" bestFit="1" customWidth="1"/>
    <col min="3" max="3" width="13.42578125" style="1" bestFit="1" customWidth="1"/>
    <col min="4" max="5" width="16.7109375" style="1" bestFit="1" customWidth="1"/>
    <col min="6" max="6" width="13.42578125" style="1" bestFit="1" customWidth="1"/>
    <col min="7" max="7" width="16.7109375" style="1" bestFit="1" customWidth="1"/>
    <col min="8" max="8" width="16.42578125" style="1" bestFit="1" customWidth="1"/>
    <col min="9" max="16384" width="9.140625" style="1"/>
  </cols>
  <sheetData>
    <row r="1" spans="1:15">
      <c r="A1" s="521" t="s">
        <v>108</v>
      </c>
      <c r="B1" s="224" t="str">
        <f>Info!C2</f>
        <v>სს "ბანკი ქართუ"</v>
      </c>
      <c r="C1" s="6"/>
    </row>
    <row r="2" spans="1:15">
      <c r="A2" s="521" t="s">
        <v>109</v>
      </c>
      <c r="B2" s="498">
        <f>'1. key ratios'!B2</f>
        <v>45291</v>
      </c>
      <c r="C2" s="6"/>
    </row>
    <row r="3" spans="1:15">
      <c r="A3" s="521"/>
      <c r="B3" s="6"/>
      <c r="C3" s="6"/>
    </row>
    <row r="4" spans="1:15" ht="15">
      <c r="A4" s="721" t="s">
        <v>25</v>
      </c>
      <c r="B4" s="722" t="s">
        <v>151</v>
      </c>
      <c r="C4" s="723" t="s">
        <v>114</v>
      </c>
      <c r="D4" s="723"/>
      <c r="E4" s="723"/>
      <c r="F4" s="724" t="s">
        <v>115</v>
      </c>
      <c r="G4" s="724"/>
      <c r="H4" s="725"/>
    </row>
    <row r="5" spans="1:15" ht="15">
      <c r="A5" s="721"/>
      <c r="B5" s="722"/>
      <c r="C5" s="637" t="s">
        <v>26</v>
      </c>
      <c r="D5" s="637" t="s">
        <v>88</v>
      </c>
      <c r="E5" s="637" t="s">
        <v>66</v>
      </c>
      <c r="F5" s="571" t="s">
        <v>26</v>
      </c>
      <c r="G5" s="571" t="s">
        <v>88</v>
      </c>
      <c r="H5" s="573" t="s">
        <v>66</v>
      </c>
    </row>
    <row r="6" spans="1:15" ht="15">
      <c r="A6" s="569">
        <v>1</v>
      </c>
      <c r="B6" s="331" t="s">
        <v>812</v>
      </c>
      <c r="C6" s="636">
        <v>0</v>
      </c>
      <c r="D6" s="636">
        <v>0</v>
      </c>
      <c r="E6" s="880">
        <f t="shared" ref="E6:E43" si="0">C6+D6</f>
        <v>0</v>
      </c>
      <c r="F6" s="636">
        <v>0</v>
      </c>
      <c r="G6" s="636">
        <v>0</v>
      </c>
      <c r="H6" s="574">
        <f t="shared" ref="H6:H43" si="1">F6+G6</f>
        <v>0</v>
      </c>
      <c r="I6" s="570"/>
      <c r="J6" s="570"/>
      <c r="K6" s="570"/>
      <c r="L6" s="570"/>
      <c r="M6" s="570"/>
      <c r="N6" s="570"/>
      <c r="O6" s="570"/>
    </row>
    <row r="7" spans="1:15" ht="15">
      <c r="A7" s="569">
        <v>2</v>
      </c>
      <c r="B7" s="331" t="s">
        <v>177</v>
      </c>
      <c r="C7" s="636">
        <v>0</v>
      </c>
      <c r="D7" s="636">
        <v>0</v>
      </c>
      <c r="E7" s="880">
        <f t="shared" si="0"/>
        <v>0</v>
      </c>
      <c r="F7" s="636">
        <v>0</v>
      </c>
      <c r="G7" s="636">
        <v>0</v>
      </c>
      <c r="H7" s="574">
        <f t="shared" si="1"/>
        <v>0</v>
      </c>
      <c r="I7" s="570"/>
      <c r="J7" s="570"/>
      <c r="K7" s="570"/>
      <c r="L7" s="570"/>
      <c r="M7" s="570"/>
      <c r="N7" s="570"/>
      <c r="O7" s="570"/>
    </row>
    <row r="8" spans="1:15" ht="15">
      <c r="A8" s="569">
        <v>3</v>
      </c>
      <c r="B8" s="331" t="s">
        <v>179</v>
      </c>
      <c r="C8" s="636">
        <f>C9+C10</f>
        <v>100937924.53637867</v>
      </c>
      <c r="D8" s="636">
        <f>D9+D10</f>
        <v>302197854.31508332</v>
      </c>
      <c r="E8" s="880">
        <f t="shared" si="0"/>
        <v>403135778.85146201</v>
      </c>
      <c r="F8" s="636">
        <v>93850023.383924797</v>
      </c>
      <c r="G8" s="636">
        <v>302325606.78239071</v>
      </c>
      <c r="H8" s="574">
        <f t="shared" si="1"/>
        <v>396175630.1663155</v>
      </c>
      <c r="I8" s="570"/>
      <c r="J8" s="570"/>
      <c r="K8" s="570"/>
      <c r="L8" s="570"/>
      <c r="M8" s="570"/>
      <c r="N8" s="570"/>
      <c r="O8" s="570"/>
    </row>
    <row r="9" spans="1:15" ht="15">
      <c r="A9" s="569">
        <v>3.1</v>
      </c>
      <c r="B9" s="332" t="s">
        <v>813</v>
      </c>
      <c r="C9" s="636">
        <v>5188494.5550000006</v>
      </c>
      <c r="D9" s="636">
        <v>1157456.6078000001</v>
      </c>
      <c r="E9" s="880">
        <f t="shared" si="0"/>
        <v>6345951.162800001</v>
      </c>
      <c r="F9" s="636">
        <v>6043541.8399999999</v>
      </c>
      <c r="G9" s="636">
        <v>2600293.284674</v>
      </c>
      <c r="H9" s="574">
        <f t="shared" si="1"/>
        <v>8643835.1246739998</v>
      </c>
      <c r="I9" s="570"/>
      <c r="J9" s="570"/>
      <c r="K9" s="570"/>
      <c r="L9" s="570"/>
      <c r="M9" s="570"/>
      <c r="N9" s="570"/>
      <c r="O9" s="570"/>
    </row>
    <row r="10" spans="1:15" ht="15">
      <c r="A10" s="569">
        <v>3.2</v>
      </c>
      <c r="B10" s="332" t="s">
        <v>814</v>
      </c>
      <c r="C10" s="636">
        <v>95749429.98137866</v>
      </c>
      <c r="D10" s="636">
        <v>301040397.70728332</v>
      </c>
      <c r="E10" s="880">
        <f t="shared" si="0"/>
        <v>396789827.68866199</v>
      </c>
      <c r="F10" s="636">
        <v>87806481.543924794</v>
      </c>
      <c r="G10" s="636">
        <v>299725313.49771672</v>
      </c>
      <c r="H10" s="574">
        <f t="shared" si="1"/>
        <v>387531795.04164153</v>
      </c>
      <c r="I10" s="570"/>
      <c r="J10" s="570"/>
      <c r="K10" s="570"/>
      <c r="L10" s="570"/>
      <c r="M10" s="570"/>
      <c r="N10" s="570"/>
      <c r="O10" s="570"/>
    </row>
    <row r="11" spans="1:15" ht="25.5">
      <c r="A11" s="569">
        <v>4</v>
      </c>
      <c r="B11" s="331" t="s">
        <v>178</v>
      </c>
      <c r="C11" s="636">
        <f>C12+C13</f>
        <v>0</v>
      </c>
      <c r="D11" s="636">
        <f>D12+D13</f>
        <v>0</v>
      </c>
      <c r="E11" s="880">
        <f t="shared" si="0"/>
        <v>0</v>
      </c>
      <c r="F11" s="636">
        <v>0</v>
      </c>
      <c r="G11" s="636">
        <v>0</v>
      </c>
      <c r="H11" s="574">
        <f t="shared" si="1"/>
        <v>0</v>
      </c>
      <c r="I11" s="570"/>
      <c r="J11" s="570"/>
      <c r="K11" s="570"/>
      <c r="L11" s="570"/>
      <c r="M11" s="570"/>
      <c r="N11" s="570"/>
      <c r="O11" s="570"/>
    </row>
    <row r="12" spans="1:15" ht="15">
      <c r="A12" s="569">
        <v>4.0999999999999996</v>
      </c>
      <c r="B12" s="332" t="s">
        <v>815</v>
      </c>
      <c r="C12" s="636">
        <v>0</v>
      </c>
      <c r="D12" s="636">
        <v>0</v>
      </c>
      <c r="E12" s="880">
        <f t="shared" si="0"/>
        <v>0</v>
      </c>
      <c r="F12" s="636">
        <v>0</v>
      </c>
      <c r="G12" s="636">
        <v>0</v>
      </c>
      <c r="H12" s="574">
        <f t="shared" si="1"/>
        <v>0</v>
      </c>
      <c r="I12" s="570"/>
      <c r="J12" s="570"/>
      <c r="K12" s="570"/>
      <c r="L12" s="570"/>
      <c r="M12" s="570"/>
      <c r="N12" s="570"/>
      <c r="O12" s="570"/>
    </row>
    <row r="13" spans="1:15" ht="15">
      <c r="A13" s="569">
        <v>4.2</v>
      </c>
      <c r="B13" s="332" t="s">
        <v>816</v>
      </c>
      <c r="C13" s="636">
        <v>0</v>
      </c>
      <c r="D13" s="636">
        <v>0</v>
      </c>
      <c r="E13" s="880">
        <f t="shared" si="0"/>
        <v>0</v>
      </c>
      <c r="F13" s="636">
        <v>0</v>
      </c>
      <c r="G13" s="636">
        <v>0</v>
      </c>
      <c r="H13" s="574">
        <f t="shared" si="1"/>
        <v>0</v>
      </c>
      <c r="I13" s="570"/>
      <c r="J13" s="570"/>
      <c r="K13" s="570"/>
      <c r="L13" s="570"/>
      <c r="M13" s="570"/>
      <c r="N13" s="570"/>
      <c r="O13" s="570"/>
    </row>
    <row r="14" spans="1:15" ht="15">
      <c r="A14" s="569">
        <v>5</v>
      </c>
      <c r="B14" s="576" t="s">
        <v>817</v>
      </c>
      <c r="C14" s="636">
        <f>C15+C16+C17+C23+C24+C25+C26</f>
        <v>182362272.57133609</v>
      </c>
      <c r="D14" s="636">
        <f>D15+D16+D17+D23+D24+D25+D26</f>
        <v>2005512978.3609083</v>
      </c>
      <c r="E14" s="880">
        <f t="shared" si="0"/>
        <v>2187875250.9322443</v>
      </c>
      <c r="F14" s="636">
        <f>F15+F16+F17+F23+F24+F25+F26</f>
        <v>202749957.61151841</v>
      </c>
      <c r="G14" s="636">
        <f>G15+G16+G17+G23+G24+G25+G26</f>
        <v>1871382844.3791945</v>
      </c>
      <c r="H14" s="574">
        <f t="shared" si="1"/>
        <v>2074132801.9907129</v>
      </c>
      <c r="I14" s="570"/>
      <c r="J14" s="570"/>
      <c r="K14" s="570"/>
      <c r="L14" s="570"/>
      <c r="M14" s="570"/>
      <c r="N14" s="570"/>
      <c r="O14" s="570"/>
    </row>
    <row r="15" spans="1:15" ht="15">
      <c r="A15" s="569">
        <v>5.0999999999999996</v>
      </c>
      <c r="B15" s="577" t="s">
        <v>818</v>
      </c>
      <c r="C15" s="636">
        <v>44612637.079999991</v>
      </c>
      <c r="D15" s="636">
        <v>59013996.617387995</v>
      </c>
      <c r="E15" s="880">
        <f t="shared" si="0"/>
        <v>103626633.69738799</v>
      </c>
      <c r="F15" s="636">
        <v>38546308.949999996</v>
      </c>
      <c r="G15" s="636">
        <v>22498914.914395999</v>
      </c>
      <c r="H15" s="574">
        <f t="shared" si="1"/>
        <v>61045223.864395991</v>
      </c>
      <c r="I15" s="570"/>
      <c r="J15" s="570"/>
      <c r="K15" s="570"/>
      <c r="L15" s="570"/>
      <c r="M15" s="570"/>
      <c r="N15" s="570"/>
      <c r="O15" s="570"/>
    </row>
    <row r="16" spans="1:15" ht="15">
      <c r="A16" s="569">
        <v>5.2</v>
      </c>
      <c r="B16" s="577" t="s">
        <v>819</v>
      </c>
      <c r="C16" s="636">
        <v>0</v>
      </c>
      <c r="D16" s="636">
        <v>0</v>
      </c>
      <c r="E16" s="880">
        <f t="shared" si="0"/>
        <v>0</v>
      </c>
      <c r="F16" s="636">
        <v>0</v>
      </c>
      <c r="G16" s="636">
        <v>0</v>
      </c>
      <c r="H16" s="574">
        <f t="shared" si="1"/>
        <v>0</v>
      </c>
      <c r="I16" s="570"/>
      <c r="J16" s="570"/>
      <c r="K16" s="570"/>
      <c r="L16" s="570"/>
      <c r="M16" s="570"/>
      <c r="N16" s="570"/>
      <c r="O16" s="570"/>
    </row>
    <row r="17" spans="1:15" ht="15">
      <c r="A17" s="569">
        <v>5.3</v>
      </c>
      <c r="B17" s="577" t="s">
        <v>820</v>
      </c>
      <c r="C17" s="636">
        <f>C18+C19+C20+C21+C22</f>
        <v>2957426.4</v>
      </c>
      <c r="D17" s="636">
        <f>D18+D19+D20+D21+D22</f>
        <v>1425668810.4984498</v>
      </c>
      <c r="E17" s="880">
        <f t="shared" si="0"/>
        <v>1428626236.8984499</v>
      </c>
      <c r="F17" s="636">
        <f>F18+F19+F20+F21+F22</f>
        <v>21167988</v>
      </c>
      <c r="G17" s="636">
        <f>G18+G19+G20+G21+G22</f>
        <v>1364274919.887177</v>
      </c>
      <c r="H17" s="574">
        <f t="shared" si="1"/>
        <v>1385442907.887177</v>
      </c>
      <c r="I17" s="570"/>
      <c r="J17" s="570"/>
      <c r="K17" s="570"/>
      <c r="L17" s="570"/>
      <c r="M17" s="570"/>
      <c r="N17" s="570"/>
      <c r="O17" s="570"/>
    </row>
    <row r="18" spans="1:15" ht="15">
      <c r="A18" s="569" t="s">
        <v>180</v>
      </c>
      <c r="B18" s="578" t="s">
        <v>821</v>
      </c>
      <c r="C18" s="636">
        <v>96818.4</v>
      </c>
      <c r="D18" s="636">
        <v>138728546.28511786</v>
      </c>
      <c r="E18" s="880">
        <f t="shared" si="0"/>
        <v>138825364.68511787</v>
      </c>
      <c r="F18" s="636">
        <v>97272</v>
      </c>
      <c r="G18" s="636">
        <v>155051350.0822098</v>
      </c>
      <c r="H18" s="574">
        <f t="shared" si="1"/>
        <v>155148622.0822098</v>
      </c>
      <c r="I18" s="570"/>
      <c r="J18" s="570"/>
      <c r="K18" s="570"/>
      <c r="L18" s="570"/>
      <c r="M18" s="570"/>
      <c r="N18" s="570"/>
      <c r="O18" s="570"/>
    </row>
    <row r="19" spans="1:15" ht="15">
      <c r="A19" s="569" t="s">
        <v>181</v>
      </c>
      <c r="B19" s="578" t="s">
        <v>822</v>
      </c>
      <c r="C19" s="636">
        <v>817577.6</v>
      </c>
      <c r="D19" s="636">
        <v>709592163.31273484</v>
      </c>
      <c r="E19" s="880">
        <f t="shared" si="0"/>
        <v>710409740.91273487</v>
      </c>
      <c r="F19" s="636">
        <v>653884</v>
      </c>
      <c r="G19" s="636">
        <v>612129371.2945888</v>
      </c>
      <c r="H19" s="574">
        <f t="shared" si="1"/>
        <v>612783255.2945888</v>
      </c>
      <c r="I19" s="570"/>
      <c r="J19" s="570"/>
      <c r="K19" s="570"/>
      <c r="L19" s="570"/>
      <c r="M19" s="570"/>
      <c r="N19" s="570"/>
      <c r="O19" s="570"/>
    </row>
    <row r="20" spans="1:15" ht="15">
      <c r="A20" s="569" t="s">
        <v>182</v>
      </c>
      <c r="B20" s="578" t="s">
        <v>823</v>
      </c>
      <c r="C20" s="636">
        <v>0</v>
      </c>
      <c r="D20" s="636">
        <v>158963595.29018462</v>
      </c>
      <c r="E20" s="880">
        <f t="shared" si="0"/>
        <v>158963595.29018462</v>
      </c>
      <c r="F20" s="636">
        <v>0</v>
      </c>
      <c r="G20" s="636">
        <v>175041729.4634555</v>
      </c>
      <c r="H20" s="574">
        <f t="shared" si="1"/>
        <v>175041729.4634555</v>
      </c>
      <c r="I20" s="570"/>
      <c r="J20" s="570"/>
      <c r="K20" s="570"/>
      <c r="L20" s="570"/>
      <c r="M20" s="570"/>
      <c r="N20" s="570"/>
      <c r="O20" s="570"/>
    </row>
    <row r="21" spans="1:15" ht="15">
      <c r="A21" s="569" t="s">
        <v>183</v>
      </c>
      <c r="B21" s="578" t="s">
        <v>824</v>
      </c>
      <c r="C21" s="636">
        <v>2043030.4</v>
      </c>
      <c r="D21" s="636">
        <v>385214534.08520192</v>
      </c>
      <c r="E21" s="880">
        <f t="shared" si="0"/>
        <v>387257564.4852019</v>
      </c>
      <c r="F21" s="636">
        <v>20416832</v>
      </c>
      <c r="G21" s="636">
        <v>384597782.8325839</v>
      </c>
      <c r="H21" s="574">
        <f t="shared" si="1"/>
        <v>405014614.8325839</v>
      </c>
      <c r="I21" s="570"/>
      <c r="J21" s="570"/>
      <c r="K21" s="570"/>
      <c r="L21" s="570"/>
      <c r="M21" s="570"/>
      <c r="N21" s="570"/>
      <c r="O21" s="570"/>
    </row>
    <row r="22" spans="1:15" ht="15">
      <c r="A22" s="569" t="s">
        <v>184</v>
      </c>
      <c r="B22" s="578" t="s">
        <v>541</v>
      </c>
      <c r="C22" s="636">
        <v>0</v>
      </c>
      <c r="D22" s="636">
        <v>33169971.525210507</v>
      </c>
      <c r="E22" s="880">
        <f t="shared" si="0"/>
        <v>33169971.525210507</v>
      </c>
      <c r="F22" s="636">
        <v>0</v>
      </c>
      <c r="G22" s="636">
        <v>37454686.214338973</v>
      </c>
      <c r="H22" s="574">
        <f t="shared" si="1"/>
        <v>37454686.214338973</v>
      </c>
      <c r="I22" s="570"/>
      <c r="J22" s="570"/>
      <c r="K22" s="570"/>
      <c r="L22" s="570"/>
      <c r="M22" s="570"/>
      <c r="N22" s="570"/>
      <c r="O22" s="570"/>
    </row>
    <row r="23" spans="1:15" ht="15">
      <c r="A23" s="569">
        <v>5.4</v>
      </c>
      <c r="B23" s="577" t="s">
        <v>825</v>
      </c>
      <c r="C23" s="636">
        <v>108672866.08133613</v>
      </c>
      <c r="D23" s="636">
        <v>352894751.43627042</v>
      </c>
      <c r="E23" s="880">
        <f t="shared" si="0"/>
        <v>461567617.51760656</v>
      </c>
      <c r="F23" s="636">
        <v>132216317.62151842</v>
      </c>
      <c r="G23" s="636">
        <v>299351114.41522157</v>
      </c>
      <c r="H23" s="574">
        <f t="shared" si="1"/>
        <v>431567432.03674001</v>
      </c>
      <c r="I23" s="570"/>
      <c r="J23" s="570"/>
      <c r="K23" s="570"/>
      <c r="L23" s="570"/>
      <c r="M23" s="570"/>
      <c r="N23" s="570"/>
      <c r="O23" s="570"/>
    </row>
    <row r="24" spans="1:15" ht="15">
      <c r="A24" s="569">
        <v>5.5</v>
      </c>
      <c r="B24" s="577" t="s">
        <v>826</v>
      </c>
      <c r="C24" s="636">
        <v>13726543.01</v>
      </c>
      <c r="D24" s="636">
        <v>138060354.3788</v>
      </c>
      <c r="E24" s="880">
        <f t="shared" si="0"/>
        <v>151786897.3888</v>
      </c>
      <c r="F24" s="636">
        <v>10726543.039999999</v>
      </c>
      <c r="G24" s="636">
        <v>157486739.15240002</v>
      </c>
      <c r="H24" s="574">
        <f t="shared" si="1"/>
        <v>168213282.19240001</v>
      </c>
      <c r="I24" s="570"/>
      <c r="J24" s="570"/>
      <c r="K24" s="570"/>
      <c r="L24" s="570"/>
      <c r="M24" s="570"/>
      <c r="N24" s="570"/>
      <c r="O24" s="570"/>
    </row>
    <row r="25" spans="1:15" ht="15">
      <c r="A25" s="569">
        <v>5.6</v>
      </c>
      <c r="B25" s="577" t="s">
        <v>827</v>
      </c>
      <c r="C25" s="636">
        <v>0</v>
      </c>
      <c r="D25" s="636">
        <v>4168570</v>
      </c>
      <c r="E25" s="880">
        <f t="shared" si="0"/>
        <v>4168570</v>
      </c>
      <c r="F25" s="636">
        <v>0</v>
      </c>
      <c r="G25" s="636">
        <v>4188100.01</v>
      </c>
      <c r="H25" s="574">
        <f t="shared" si="1"/>
        <v>4188100.01</v>
      </c>
      <c r="I25" s="570"/>
      <c r="J25" s="570"/>
      <c r="K25" s="570"/>
      <c r="L25" s="570"/>
      <c r="M25" s="570"/>
      <c r="N25" s="570"/>
      <c r="O25" s="570"/>
    </row>
    <row r="26" spans="1:15" ht="15">
      <c r="A26" s="569">
        <v>5.7</v>
      </c>
      <c r="B26" s="577" t="s">
        <v>541</v>
      </c>
      <c r="C26" s="636">
        <v>12392800.000000002</v>
      </c>
      <c r="D26" s="636">
        <v>25706495.430000007</v>
      </c>
      <c r="E26" s="880">
        <f t="shared" si="0"/>
        <v>38099295.430000007</v>
      </c>
      <c r="F26" s="636">
        <v>92800</v>
      </c>
      <c r="G26" s="636">
        <v>23583055.999999993</v>
      </c>
      <c r="H26" s="574">
        <f t="shared" si="1"/>
        <v>23675855.999999993</v>
      </c>
      <c r="I26" s="570"/>
      <c r="J26" s="570"/>
      <c r="K26" s="570"/>
      <c r="L26" s="570"/>
      <c r="M26" s="570"/>
      <c r="N26" s="570"/>
      <c r="O26" s="570"/>
    </row>
    <row r="27" spans="1:15" ht="15">
      <c r="A27" s="569">
        <v>6</v>
      </c>
      <c r="B27" s="576" t="s">
        <v>828</v>
      </c>
      <c r="C27" s="636">
        <v>9899261.3899999987</v>
      </c>
      <c r="D27" s="636">
        <v>15126759.623679001</v>
      </c>
      <c r="E27" s="880">
        <f t="shared" si="0"/>
        <v>25026021.013678998</v>
      </c>
      <c r="F27" s="636">
        <v>11029433.359999999</v>
      </c>
      <c r="G27" s="636">
        <v>20635203.441099998</v>
      </c>
      <c r="H27" s="574">
        <f t="shared" si="1"/>
        <v>31664636.801099997</v>
      </c>
      <c r="I27" s="570"/>
      <c r="J27" s="570"/>
      <c r="K27" s="570"/>
      <c r="L27" s="570"/>
      <c r="M27" s="570"/>
      <c r="N27" s="570"/>
      <c r="O27" s="570"/>
    </row>
    <row r="28" spans="1:15" ht="15">
      <c r="A28" s="569">
        <v>7</v>
      </c>
      <c r="B28" s="576" t="s">
        <v>829</v>
      </c>
      <c r="C28" s="636">
        <v>70313577.349999994</v>
      </c>
      <c r="D28" s="636">
        <v>68938990.099999994</v>
      </c>
      <c r="E28" s="880">
        <f t="shared" si="0"/>
        <v>139252567.44999999</v>
      </c>
      <c r="F28" s="636">
        <v>45895336.969999999</v>
      </c>
      <c r="G28" s="636">
        <v>5074988.42</v>
      </c>
      <c r="H28" s="574">
        <f t="shared" si="1"/>
        <v>50970325.390000001</v>
      </c>
      <c r="I28" s="570"/>
      <c r="J28" s="570"/>
      <c r="K28" s="570"/>
      <c r="L28" s="570"/>
      <c r="M28" s="570"/>
      <c r="N28" s="570"/>
      <c r="O28" s="570"/>
    </row>
    <row r="29" spans="1:15" ht="15">
      <c r="A29" s="569">
        <v>8</v>
      </c>
      <c r="B29" s="576" t="s">
        <v>830</v>
      </c>
      <c r="C29" s="636">
        <v>0</v>
      </c>
      <c r="D29" s="636">
        <v>0</v>
      </c>
      <c r="E29" s="880">
        <f t="shared" si="0"/>
        <v>0</v>
      </c>
      <c r="F29" s="636">
        <v>0</v>
      </c>
      <c r="G29" s="636">
        <v>0</v>
      </c>
      <c r="H29" s="574">
        <f t="shared" si="1"/>
        <v>0</v>
      </c>
      <c r="I29" s="570"/>
      <c r="J29" s="570"/>
      <c r="K29" s="570"/>
      <c r="L29" s="570"/>
      <c r="M29" s="570"/>
      <c r="N29" s="570"/>
      <c r="O29" s="570"/>
    </row>
    <row r="30" spans="1:15" ht="15">
      <c r="A30" s="569">
        <v>9</v>
      </c>
      <c r="B30" s="331" t="s">
        <v>185</v>
      </c>
      <c r="C30" s="636">
        <v>0</v>
      </c>
      <c r="D30" s="636">
        <v>0</v>
      </c>
      <c r="E30" s="880">
        <f t="shared" si="0"/>
        <v>0</v>
      </c>
      <c r="F30" s="636">
        <v>0</v>
      </c>
      <c r="G30" s="636">
        <v>0</v>
      </c>
      <c r="H30" s="574">
        <f t="shared" si="1"/>
        <v>0</v>
      </c>
      <c r="I30" s="570"/>
      <c r="J30" s="570"/>
      <c r="K30" s="570"/>
      <c r="L30" s="570"/>
      <c r="M30" s="570"/>
      <c r="N30" s="570"/>
      <c r="O30" s="570"/>
    </row>
    <row r="31" spans="1:15" ht="25.5">
      <c r="A31" s="569">
        <v>9.1</v>
      </c>
      <c r="B31" s="332" t="s">
        <v>831</v>
      </c>
      <c r="C31" s="636">
        <v>0</v>
      </c>
      <c r="D31" s="636">
        <v>0</v>
      </c>
      <c r="E31" s="880">
        <f t="shared" si="0"/>
        <v>0</v>
      </c>
      <c r="F31" s="636">
        <v>0</v>
      </c>
      <c r="G31" s="636">
        <v>0</v>
      </c>
      <c r="H31" s="574">
        <f t="shared" si="1"/>
        <v>0</v>
      </c>
      <c r="I31" s="570"/>
      <c r="J31" s="570"/>
      <c r="K31" s="570"/>
      <c r="L31" s="570"/>
      <c r="M31" s="570"/>
      <c r="N31" s="570"/>
      <c r="O31" s="570"/>
    </row>
    <row r="32" spans="1:15" ht="25.5">
      <c r="A32" s="569">
        <v>9.1999999999999993</v>
      </c>
      <c r="B32" s="332" t="s">
        <v>832</v>
      </c>
      <c r="C32" s="636">
        <v>0</v>
      </c>
      <c r="D32" s="636">
        <v>0</v>
      </c>
      <c r="E32" s="880">
        <f t="shared" si="0"/>
        <v>0</v>
      </c>
      <c r="F32" s="636">
        <v>0</v>
      </c>
      <c r="G32" s="636">
        <v>0</v>
      </c>
      <c r="H32" s="574">
        <f t="shared" si="1"/>
        <v>0</v>
      </c>
      <c r="I32" s="570"/>
      <c r="J32" s="570"/>
      <c r="K32" s="570"/>
      <c r="L32" s="570"/>
      <c r="M32" s="570"/>
      <c r="N32" s="570"/>
      <c r="O32" s="570"/>
    </row>
    <row r="33" spans="1:15" ht="25.5">
      <c r="A33" s="569">
        <v>9.3000000000000007</v>
      </c>
      <c r="B33" s="332" t="s">
        <v>833</v>
      </c>
      <c r="C33" s="636">
        <v>0</v>
      </c>
      <c r="D33" s="636">
        <v>0</v>
      </c>
      <c r="E33" s="880">
        <f t="shared" si="0"/>
        <v>0</v>
      </c>
      <c r="F33" s="636">
        <v>0</v>
      </c>
      <c r="G33" s="636">
        <v>0</v>
      </c>
      <c r="H33" s="574">
        <f t="shared" si="1"/>
        <v>0</v>
      </c>
      <c r="I33" s="570"/>
      <c r="J33" s="570"/>
      <c r="K33" s="570"/>
      <c r="L33" s="570"/>
      <c r="M33" s="570"/>
      <c r="N33" s="570"/>
      <c r="O33" s="570"/>
    </row>
    <row r="34" spans="1:15" ht="15">
      <c r="A34" s="569">
        <v>9.4</v>
      </c>
      <c r="B34" s="332" t="s">
        <v>834</v>
      </c>
      <c r="C34" s="636">
        <v>0</v>
      </c>
      <c r="D34" s="636">
        <v>0</v>
      </c>
      <c r="E34" s="880">
        <f t="shared" si="0"/>
        <v>0</v>
      </c>
      <c r="F34" s="636">
        <v>0</v>
      </c>
      <c r="G34" s="636">
        <v>0</v>
      </c>
      <c r="H34" s="574">
        <f t="shared" si="1"/>
        <v>0</v>
      </c>
      <c r="I34" s="570"/>
      <c r="J34" s="570"/>
      <c r="K34" s="570"/>
      <c r="L34" s="570"/>
      <c r="M34" s="570"/>
      <c r="N34" s="570"/>
      <c r="O34" s="570"/>
    </row>
    <row r="35" spans="1:15" ht="15">
      <c r="A35" s="569">
        <v>9.5</v>
      </c>
      <c r="B35" s="332" t="s">
        <v>835</v>
      </c>
      <c r="C35" s="636">
        <v>0</v>
      </c>
      <c r="D35" s="636">
        <v>0</v>
      </c>
      <c r="E35" s="880">
        <f t="shared" si="0"/>
        <v>0</v>
      </c>
      <c r="F35" s="636">
        <v>0</v>
      </c>
      <c r="G35" s="636">
        <v>0</v>
      </c>
      <c r="H35" s="574">
        <f t="shared" si="1"/>
        <v>0</v>
      </c>
      <c r="I35" s="570"/>
      <c r="J35" s="570"/>
      <c r="K35" s="570"/>
      <c r="L35" s="570"/>
      <c r="M35" s="570"/>
      <c r="N35" s="570"/>
      <c r="O35" s="570"/>
    </row>
    <row r="36" spans="1:15" ht="25.5">
      <c r="A36" s="569">
        <v>9.6</v>
      </c>
      <c r="B36" s="332" t="s">
        <v>836</v>
      </c>
      <c r="C36" s="636">
        <v>0</v>
      </c>
      <c r="D36" s="636">
        <v>0</v>
      </c>
      <c r="E36" s="880">
        <f t="shared" si="0"/>
        <v>0</v>
      </c>
      <c r="F36" s="636">
        <v>0</v>
      </c>
      <c r="G36" s="636">
        <v>0</v>
      </c>
      <c r="H36" s="574">
        <f t="shared" si="1"/>
        <v>0</v>
      </c>
      <c r="I36" s="570"/>
      <c r="J36" s="570"/>
      <c r="K36" s="570"/>
      <c r="L36" s="570"/>
      <c r="M36" s="570"/>
      <c r="N36" s="570"/>
      <c r="O36" s="570"/>
    </row>
    <row r="37" spans="1:15" ht="25.5">
      <c r="A37" s="569">
        <v>9.6999999999999993</v>
      </c>
      <c r="B37" s="332" t="s">
        <v>837</v>
      </c>
      <c r="C37" s="636">
        <v>0</v>
      </c>
      <c r="D37" s="636">
        <v>0</v>
      </c>
      <c r="E37" s="880">
        <f t="shared" si="0"/>
        <v>0</v>
      </c>
      <c r="F37" s="636">
        <v>0</v>
      </c>
      <c r="G37" s="636">
        <v>0</v>
      </c>
      <c r="H37" s="574">
        <f t="shared" si="1"/>
        <v>0</v>
      </c>
      <c r="I37" s="570"/>
      <c r="J37" s="570"/>
      <c r="K37" s="570"/>
      <c r="L37" s="570"/>
      <c r="M37" s="570"/>
      <c r="N37" s="570"/>
      <c r="O37" s="570"/>
    </row>
    <row r="38" spans="1:15" ht="15">
      <c r="A38" s="569">
        <v>10</v>
      </c>
      <c r="B38" s="576" t="s">
        <v>838</v>
      </c>
      <c r="C38" s="636">
        <f>C39+C40+C41+C42</f>
        <v>33375362.999431755</v>
      </c>
      <c r="D38" s="636">
        <f>D39+D40+D41+D42</f>
        <v>89004900.767610013</v>
      </c>
      <c r="E38" s="880">
        <f t="shared" si="0"/>
        <v>122380263.76704177</v>
      </c>
      <c r="F38" s="636">
        <f>F39+F40+F41+F42</f>
        <v>32605765.878806368</v>
      </c>
      <c r="G38" s="636">
        <f>G39+G40+G41+G42</f>
        <v>81107151.328470394</v>
      </c>
      <c r="H38" s="574">
        <f t="shared" si="1"/>
        <v>113712917.20727676</v>
      </c>
      <c r="I38" s="570"/>
      <c r="J38" s="570"/>
      <c r="K38" s="570"/>
      <c r="L38" s="570"/>
      <c r="M38" s="570"/>
      <c r="N38" s="570"/>
      <c r="O38" s="570"/>
    </row>
    <row r="39" spans="1:15" ht="15">
      <c r="A39" s="569">
        <v>10.1</v>
      </c>
      <c r="B39" s="332" t="s">
        <v>839</v>
      </c>
      <c r="C39" s="636">
        <v>1701971.27</v>
      </c>
      <c r="D39" s="636">
        <v>4546039.7859000005</v>
      </c>
      <c r="E39" s="880">
        <f t="shared" si="0"/>
        <v>6248011.0559</v>
      </c>
      <c r="F39" s="636">
        <v>34573.620000000003</v>
      </c>
      <c r="G39" s="636">
        <v>7661032.1964999996</v>
      </c>
      <c r="H39" s="574">
        <f t="shared" si="1"/>
        <v>7695605.8164999997</v>
      </c>
      <c r="I39" s="570"/>
      <c r="J39" s="570"/>
      <c r="K39" s="570"/>
      <c r="L39" s="570"/>
      <c r="M39" s="570"/>
      <c r="N39" s="570"/>
      <c r="O39" s="570"/>
    </row>
    <row r="40" spans="1:15" ht="25.5">
      <c r="A40" s="569">
        <v>10.199999999999999</v>
      </c>
      <c r="B40" s="332" t="s">
        <v>840</v>
      </c>
      <c r="C40" s="636">
        <v>9767.06</v>
      </c>
      <c r="D40" s="638">
        <v>376657.42940000002</v>
      </c>
      <c r="E40" s="880">
        <f t="shared" si="0"/>
        <v>386424.48940000002</v>
      </c>
      <c r="F40" s="636">
        <v>2729227.4793746145</v>
      </c>
      <c r="G40" s="636">
        <v>5358611.5808163751</v>
      </c>
      <c r="H40" s="574">
        <f t="shared" si="1"/>
        <v>8087839.0601909896</v>
      </c>
      <c r="I40" s="570"/>
      <c r="J40" s="570"/>
      <c r="K40" s="570"/>
      <c r="L40" s="570"/>
      <c r="M40" s="570"/>
      <c r="N40" s="570"/>
      <c r="O40" s="570"/>
    </row>
    <row r="41" spans="1:15" ht="25.5">
      <c r="A41" s="569">
        <v>10.3</v>
      </c>
      <c r="B41" s="332" t="s">
        <v>841</v>
      </c>
      <c r="C41" s="638">
        <v>13516905.680000002</v>
      </c>
      <c r="D41" s="638">
        <v>30554420.370399993</v>
      </c>
      <c r="E41" s="880">
        <f t="shared" si="0"/>
        <v>44071326.050399996</v>
      </c>
      <c r="F41" s="636">
        <v>11810227.460000001</v>
      </c>
      <c r="G41" s="636">
        <v>15990336.818999991</v>
      </c>
      <c r="H41" s="574">
        <f t="shared" si="1"/>
        <v>27800564.278999992</v>
      </c>
      <c r="I41" s="570"/>
      <c r="J41" s="570"/>
      <c r="K41" s="570"/>
      <c r="L41" s="570"/>
      <c r="M41" s="570"/>
      <c r="N41" s="570"/>
      <c r="O41" s="570"/>
    </row>
    <row r="42" spans="1:15" ht="25.5">
      <c r="A42" s="569">
        <v>10.4</v>
      </c>
      <c r="B42" s="332" t="s">
        <v>842</v>
      </c>
      <c r="C42" s="638">
        <v>18146718.989431754</v>
      </c>
      <c r="D42" s="638">
        <v>53527783.181910023</v>
      </c>
      <c r="E42" s="880">
        <f t="shared" si="0"/>
        <v>71674502.171341777</v>
      </c>
      <c r="F42" s="636">
        <v>18031737.319431752</v>
      </c>
      <c r="G42" s="636">
        <v>52097170.732154027</v>
      </c>
      <c r="H42" s="574">
        <f t="shared" si="1"/>
        <v>70128908.051585779</v>
      </c>
      <c r="I42" s="570"/>
      <c r="J42" s="570"/>
      <c r="K42" s="570"/>
      <c r="L42" s="570"/>
      <c r="M42" s="570"/>
      <c r="N42" s="570"/>
      <c r="O42" s="570"/>
    </row>
    <row r="43" spans="1:15" ht="15">
      <c r="A43" s="569">
        <v>11</v>
      </c>
      <c r="B43" s="579" t="s">
        <v>186</v>
      </c>
      <c r="C43" s="636">
        <v>0</v>
      </c>
      <c r="D43" s="636">
        <v>0</v>
      </c>
      <c r="E43" s="880">
        <f t="shared" si="0"/>
        <v>0</v>
      </c>
      <c r="F43" s="636">
        <v>0</v>
      </c>
      <c r="G43" s="636">
        <v>0</v>
      </c>
      <c r="H43" s="574">
        <f t="shared" si="1"/>
        <v>0</v>
      </c>
      <c r="I43" s="570"/>
      <c r="J43" s="570"/>
      <c r="K43" s="570"/>
      <c r="L43" s="570"/>
      <c r="M43" s="570"/>
      <c r="N43" s="570"/>
      <c r="O43" s="570"/>
    </row>
    <row r="44" spans="1:15">
      <c r="C44" s="575"/>
      <c r="D44" s="575"/>
      <c r="E44" s="575"/>
      <c r="F44" s="575"/>
      <c r="G44" s="575"/>
      <c r="H44" s="575"/>
    </row>
    <row r="45" spans="1:15">
      <c r="C45" s="575"/>
      <c r="D45" s="575"/>
      <c r="E45" s="575"/>
      <c r="F45" s="575"/>
      <c r="G45" s="575"/>
      <c r="H45" s="575"/>
    </row>
    <row r="46" spans="1:15">
      <c r="C46" s="575"/>
      <c r="D46" s="575"/>
      <c r="E46" s="575"/>
      <c r="F46" s="575"/>
      <c r="G46" s="575"/>
      <c r="H46" s="575"/>
    </row>
    <row r="47" spans="1:15">
      <c r="C47" s="575"/>
      <c r="D47" s="575"/>
      <c r="E47" s="575"/>
      <c r="F47" s="575"/>
      <c r="G47" s="575"/>
      <c r="H47" s="57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M24"/>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9.7109375" style="1" bestFit="1" customWidth="1"/>
    <col min="2" max="2" width="93.5703125" style="1" customWidth="1"/>
    <col min="3" max="3" width="13.42578125" style="1" customWidth="1"/>
    <col min="4" max="7" width="13.5703125" style="1" bestFit="1" customWidth="1"/>
    <col min="8" max="11" width="9.7109375" style="1" customWidth="1"/>
    <col min="12" max="16384" width="9.140625" style="1"/>
  </cols>
  <sheetData>
    <row r="1" spans="1:13">
      <c r="A1" s="521" t="s">
        <v>108</v>
      </c>
      <c r="B1" s="6" t="str">
        <f>Info!C2</f>
        <v>სს "ბანკი ქართუ"</v>
      </c>
      <c r="C1" s="6"/>
    </row>
    <row r="2" spans="1:13">
      <c r="A2" s="521" t="s">
        <v>109</v>
      </c>
      <c r="B2" s="498">
        <f>'1. key ratios'!B2</f>
        <v>45291</v>
      </c>
      <c r="C2" s="6"/>
    </row>
    <row r="3" spans="1:13">
      <c r="A3" s="521"/>
      <c r="B3" s="6"/>
      <c r="C3" s="6"/>
    </row>
    <row r="4" spans="1:13" ht="15" customHeight="1" thickBot="1">
      <c r="A4" s="113" t="s">
        <v>253</v>
      </c>
      <c r="B4" s="114" t="s">
        <v>107</v>
      </c>
      <c r="C4" s="580" t="s">
        <v>87</v>
      </c>
    </row>
    <row r="5" spans="1:13" ht="15" customHeight="1">
      <c r="A5" s="111" t="s">
        <v>25</v>
      </c>
      <c r="B5" s="112"/>
      <c r="C5" s="581" t="str">
        <f>INT((MONTH($B$2))/3)&amp;"Q"&amp;"-"&amp;YEAR($B$2)</f>
        <v>4Q-2023</v>
      </c>
      <c r="D5" s="581" t="str">
        <f>IF(INT(MONTH($B$2))=3, "4"&amp;"Q"&amp;"-"&amp;YEAR($B$2)-1, IF(INT(MONTH($B$2))=6, "1"&amp;"Q"&amp;"-"&amp;YEAR($B$2), IF(INT(MONTH($B$2))=9, "2"&amp;"Q"&amp;"-"&amp;YEAR($B$2),IF(INT(MONTH($B$2))=12, "3"&amp;"Q"&amp;"-"&amp;YEAR($B$2), 0))))</f>
        <v>3Q-2023</v>
      </c>
      <c r="E5" s="581" t="str">
        <f>IF(INT(MONTH($B$2))=3, "3"&amp;"Q"&amp;"-"&amp;YEAR($B$2)-1, IF(INT(MONTH($B$2))=6, "4"&amp;"Q"&amp;"-"&amp;YEAR($B$2)-1, IF(INT(MONTH($B$2))=9, "1"&amp;"Q"&amp;"-"&amp;YEAR($B$2),IF(INT(MONTH($B$2))=12, "2"&amp;"Q"&amp;"-"&amp;YEAR($B$2), 0))))</f>
        <v>2Q-2023</v>
      </c>
      <c r="F5" s="581" t="str">
        <f>IF(INT(MONTH($B$2))=3, "2"&amp;"Q"&amp;"-"&amp;YEAR($B$2)-1, IF(INT(MONTH($B$2))=6, "3"&amp;"Q"&amp;"-"&amp;YEAR($B$2)-1, IF(INT(MONTH($B$2))=9, "4"&amp;"Q"&amp;"-"&amp;YEAR($B$2)-1,IF(INT(MONTH($B$2))=12, "1"&amp;"Q"&amp;"-"&amp;YEAR($B$2), 0))))</f>
        <v>1Q-2023</v>
      </c>
      <c r="G5" s="581" t="str">
        <f>IF(INT(MONTH($B$2))=3, "1"&amp;"Q"&amp;"-"&amp;YEAR($B$2)-1, IF(INT(MONTH($B$2))=6, "2"&amp;"Q"&amp;"-"&amp;YEAR($B$2)-1, IF(INT(MONTH($B$2))=9, "3"&amp;"Q"&amp;"-"&amp;YEAR($B$2)-1,IF(INT(MONTH($B$2))=12, "4"&amp;"Q"&amp;"-"&amp;YEAR($B$2)-1, 0))))</f>
        <v>4Q-2022</v>
      </c>
    </row>
    <row r="6" spans="1:13" ht="15" customHeight="1">
      <c r="A6" s="582">
        <v>1</v>
      </c>
      <c r="B6" s="227" t="s">
        <v>112</v>
      </c>
      <c r="C6" s="583">
        <f>C7+C9+C10</f>
        <v>1557810026.2743154</v>
      </c>
      <c r="D6" s="584">
        <f>D7+D9+D10</f>
        <v>1390165990.5325701</v>
      </c>
      <c r="E6" s="584">
        <f t="shared" ref="E6:G6" si="0">E7+E9+E10</f>
        <v>1289625090.9909933</v>
      </c>
      <c r="F6" s="584">
        <f t="shared" si="0"/>
        <v>1211822580.3565857</v>
      </c>
      <c r="G6" s="585">
        <f t="shared" si="0"/>
        <v>1347034861.7048948</v>
      </c>
      <c r="H6" s="568"/>
      <c r="I6" s="568"/>
      <c r="J6" s="568"/>
      <c r="K6" s="568"/>
      <c r="L6" s="568"/>
      <c r="M6" s="568"/>
    </row>
    <row r="7" spans="1:13" ht="15" customHeight="1">
      <c r="A7" s="582">
        <v>1.1000000000000001</v>
      </c>
      <c r="B7" s="194" t="s">
        <v>436</v>
      </c>
      <c r="C7" s="586">
        <v>1494376077.9596863</v>
      </c>
      <c r="D7" s="587">
        <v>1334594322.9250157</v>
      </c>
      <c r="E7" s="587">
        <v>1250049503.1956866</v>
      </c>
      <c r="F7" s="587">
        <v>1164660429.7591593</v>
      </c>
      <c r="G7" s="588">
        <v>1308503120.5425007</v>
      </c>
      <c r="H7" s="568"/>
      <c r="I7" s="568"/>
      <c r="J7" s="568"/>
      <c r="K7" s="568"/>
      <c r="L7" s="568"/>
      <c r="M7" s="568"/>
    </row>
    <row r="8" spans="1:13" ht="25.5">
      <c r="A8" s="582" t="s">
        <v>157</v>
      </c>
      <c r="B8" s="195" t="s">
        <v>250</v>
      </c>
      <c r="C8" s="586">
        <v>23430750</v>
      </c>
      <c r="D8" s="587">
        <v>23430750</v>
      </c>
      <c r="E8" s="587">
        <v>23430750</v>
      </c>
      <c r="F8" s="587">
        <v>23430750</v>
      </c>
      <c r="G8" s="588">
        <v>23430750</v>
      </c>
      <c r="H8" s="568"/>
      <c r="I8" s="568"/>
      <c r="J8" s="568"/>
      <c r="K8" s="568"/>
      <c r="L8" s="568"/>
      <c r="M8" s="568"/>
    </row>
    <row r="9" spans="1:13" ht="15" customHeight="1">
      <c r="A9" s="582">
        <v>1.2</v>
      </c>
      <c r="B9" s="194" t="s">
        <v>21</v>
      </c>
      <c r="C9" s="586">
        <v>63433948.314629048</v>
      </c>
      <c r="D9" s="587">
        <v>55571667.607554324</v>
      </c>
      <c r="E9" s="587">
        <v>39575587.795306772</v>
      </c>
      <c r="F9" s="587">
        <v>47162150.597426437</v>
      </c>
      <c r="G9" s="588">
        <v>38531741.162394121</v>
      </c>
      <c r="H9" s="568"/>
      <c r="I9" s="568"/>
      <c r="J9" s="568"/>
      <c r="K9" s="568"/>
      <c r="L9" s="568"/>
      <c r="M9" s="568"/>
    </row>
    <row r="10" spans="1:13" ht="15" customHeight="1">
      <c r="A10" s="582">
        <v>1.3</v>
      </c>
      <c r="B10" s="228" t="s">
        <v>74</v>
      </c>
      <c r="C10" s="586">
        <v>0</v>
      </c>
      <c r="D10" s="587">
        <v>0</v>
      </c>
      <c r="E10" s="587">
        <v>0</v>
      </c>
      <c r="F10" s="587">
        <v>0</v>
      </c>
      <c r="G10" s="588">
        <v>0</v>
      </c>
      <c r="H10" s="568"/>
      <c r="I10" s="568"/>
      <c r="J10" s="568"/>
      <c r="K10" s="568"/>
      <c r="L10" s="568"/>
      <c r="M10" s="568"/>
    </row>
    <row r="11" spans="1:13" ht="15" customHeight="1">
      <c r="A11" s="582">
        <v>2</v>
      </c>
      <c r="B11" s="227" t="s">
        <v>113</v>
      </c>
      <c r="C11" s="586">
        <v>16726602.19081855</v>
      </c>
      <c r="D11" s="587">
        <v>16616445.014524076</v>
      </c>
      <c r="E11" s="587">
        <v>28313091.104904324</v>
      </c>
      <c r="F11" s="587">
        <v>34114742.157791719</v>
      </c>
      <c r="G11" s="588">
        <v>36598529.393214002</v>
      </c>
      <c r="H11" s="568"/>
      <c r="I11" s="568"/>
      <c r="J11" s="568"/>
      <c r="K11" s="568"/>
      <c r="L11" s="568"/>
      <c r="M11" s="568"/>
    </row>
    <row r="12" spans="1:13" ht="15" customHeight="1">
      <c r="A12" s="582">
        <v>3</v>
      </c>
      <c r="B12" s="227" t="s">
        <v>111</v>
      </c>
      <c r="C12" s="586">
        <v>135448763.36904073</v>
      </c>
      <c r="D12" s="587">
        <v>130705235.87062578</v>
      </c>
      <c r="E12" s="587">
        <v>130705235.87062578</v>
      </c>
      <c r="F12" s="587">
        <v>130705235.87062578</v>
      </c>
      <c r="G12" s="588">
        <v>130705235.87062578</v>
      </c>
      <c r="H12" s="568"/>
      <c r="I12" s="568"/>
      <c r="J12" s="568"/>
      <c r="K12" s="568"/>
      <c r="L12" s="568"/>
      <c r="M12" s="568"/>
    </row>
    <row r="13" spans="1:13" ht="15" customHeight="1" thickBot="1">
      <c r="A13" s="105">
        <v>4</v>
      </c>
      <c r="B13" s="229" t="s">
        <v>158</v>
      </c>
      <c r="C13" s="589">
        <f>C6+C11+C12</f>
        <v>1709985391.8341746</v>
      </c>
      <c r="D13" s="590">
        <f>D6+D11+D12</f>
        <v>1537487671.4177198</v>
      </c>
      <c r="E13" s="590">
        <f t="shared" ref="E13:G13" si="1">E6+E11+E12</f>
        <v>1448643417.9665234</v>
      </c>
      <c r="F13" s="590">
        <f t="shared" si="1"/>
        <v>1376642558.3850031</v>
      </c>
      <c r="G13" s="591">
        <f t="shared" si="1"/>
        <v>1514338626.9687345</v>
      </c>
      <c r="H13" s="568"/>
      <c r="I13" s="568"/>
      <c r="J13" s="568"/>
      <c r="K13" s="568"/>
      <c r="L13" s="568"/>
      <c r="M13" s="568"/>
    </row>
    <row r="14" spans="1:13">
      <c r="B14" s="10"/>
    </row>
    <row r="15" spans="1:13" ht="25.5">
      <c r="B15" s="10" t="s">
        <v>437</v>
      </c>
    </row>
    <row r="16" spans="1:13">
      <c r="B16" s="10"/>
      <c r="C16" s="881"/>
      <c r="D16" s="881"/>
      <c r="E16" s="881"/>
      <c r="F16" s="881"/>
      <c r="G16" s="881"/>
    </row>
    <row r="17" spans="2:7">
      <c r="B17" s="10"/>
      <c r="C17" s="881"/>
      <c r="D17" s="881"/>
      <c r="E17" s="881"/>
      <c r="F17" s="881"/>
      <c r="G17" s="881"/>
    </row>
    <row r="18" spans="2:7">
      <c r="B18" s="10"/>
      <c r="C18" s="881"/>
      <c r="D18" s="881"/>
      <c r="E18" s="881"/>
      <c r="F18" s="881"/>
      <c r="G18" s="881"/>
    </row>
    <row r="19" spans="2:7">
      <c r="C19" s="881"/>
      <c r="D19" s="881"/>
      <c r="E19" s="881"/>
      <c r="F19" s="881"/>
      <c r="G19" s="881"/>
    </row>
    <row r="20" spans="2:7">
      <c r="C20" s="881"/>
      <c r="D20" s="881"/>
      <c r="E20" s="881"/>
      <c r="F20" s="881"/>
      <c r="G20" s="881"/>
    </row>
    <row r="21" spans="2:7">
      <c r="C21" s="881"/>
      <c r="D21" s="881"/>
      <c r="E21" s="881"/>
      <c r="F21" s="881"/>
      <c r="G21" s="881"/>
    </row>
    <row r="22" spans="2:7">
      <c r="C22" s="881"/>
      <c r="D22" s="881"/>
      <c r="E22" s="881"/>
      <c r="F22" s="881"/>
      <c r="G22" s="881"/>
    </row>
    <row r="23" spans="2:7">
      <c r="C23" s="881"/>
      <c r="D23" s="881"/>
      <c r="E23" s="881"/>
      <c r="F23" s="881"/>
      <c r="G23" s="881"/>
    </row>
    <row r="24" spans="2:7">
      <c r="C24" s="881"/>
      <c r="D24" s="881"/>
      <c r="E24" s="881"/>
      <c r="F24" s="881"/>
      <c r="G24" s="88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sheetView>
  </sheetViews>
  <sheetFormatPr defaultColWidth="9.140625" defaultRowHeight="12.75"/>
  <cols>
    <col min="1" max="1" width="9.5703125" style="1" bestFit="1" customWidth="1"/>
    <col min="2" max="2" width="58.85546875" style="1" customWidth="1"/>
    <col min="3" max="3" width="78.5703125" style="1" bestFit="1" customWidth="1"/>
    <col min="4" max="16384" width="9.140625" style="1"/>
  </cols>
  <sheetData>
    <row r="1" spans="1:8">
      <c r="A1" s="1" t="s">
        <v>108</v>
      </c>
      <c r="B1" s="1" t="str">
        <f>Info!C2</f>
        <v>სს "ბანკი ქართუ"</v>
      </c>
    </row>
    <row r="2" spans="1:8">
      <c r="A2" s="1" t="s">
        <v>109</v>
      </c>
      <c r="B2" s="498">
        <f>'1. key ratios'!B2</f>
        <v>45291</v>
      </c>
    </row>
    <row r="4" spans="1:8" ht="25.5" customHeight="1" thickBot="1">
      <c r="A4" s="592" t="s">
        <v>254</v>
      </c>
      <c r="B4" s="593" t="s">
        <v>91</v>
      </c>
      <c r="C4" s="594"/>
    </row>
    <row r="5" spans="1:8">
      <c r="A5" s="595"/>
      <c r="B5" s="596" t="s">
        <v>92</v>
      </c>
      <c r="C5" s="572" t="s">
        <v>450</v>
      </c>
    </row>
    <row r="6" spans="1:8">
      <c r="A6" s="597">
        <v>1</v>
      </c>
      <c r="B6" s="598" t="s">
        <v>961</v>
      </c>
      <c r="C6" s="230" t="s">
        <v>962</v>
      </c>
    </row>
    <row r="7" spans="1:8">
      <c r="A7" s="597">
        <v>2</v>
      </c>
      <c r="B7" s="598" t="s">
        <v>963</v>
      </c>
      <c r="C7" s="230" t="s">
        <v>964</v>
      </c>
    </row>
    <row r="8" spans="1:8">
      <c r="A8" s="597">
        <v>3</v>
      </c>
      <c r="B8" s="598" t="s">
        <v>965</v>
      </c>
      <c r="C8" s="230" t="s">
        <v>966</v>
      </c>
    </row>
    <row r="9" spans="1:8">
      <c r="A9" s="597">
        <v>4</v>
      </c>
      <c r="B9" s="598" t="s">
        <v>967</v>
      </c>
      <c r="C9" s="230" t="s">
        <v>964</v>
      </c>
    </row>
    <row r="10" spans="1:8">
      <c r="A10" s="597">
        <v>5</v>
      </c>
      <c r="B10" s="598" t="s">
        <v>968</v>
      </c>
      <c r="C10" s="230" t="s">
        <v>969</v>
      </c>
    </row>
    <row r="11" spans="1:8">
      <c r="A11" s="597">
        <v>6</v>
      </c>
      <c r="B11" s="598"/>
      <c r="C11" s="230"/>
    </row>
    <row r="12" spans="1:8">
      <c r="A12" s="597">
        <v>7</v>
      </c>
      <c r="B12" s="598"/>
      <c r="C12" s="230"/>
      <c r="H12" s="10"/>
    </row>
    <row r="13" spans="1:8">
      <c r="A13" s="597">
        <v>8</v>
      </c>
      <c r="B13" s="598"/>
      <c r="C13" s="230"/>
    </row>
    <row r="14" spans="1:8">
      <c r="A14" s="597">
        <v>9</v>
      </c>
      <c r="B14" s="598"/>
      <c r="C14" s="230"/>
    </row>
    <row r="15" spans="1:8">
      <c r="A15" s="597">
        <v>10</v>
      </c>
      <c r="B15" s="598"/>
      <c r="C15" s="230"/>
    </row>
    <row r="16" spans="1:8">
      <c r="A16" s="597"/>
      <c r="B16" s="726"/>
      <c r="C16" s="727"/>
    </row>
    <row r="17" spans="1:3">
      <c r="A17" s="597"/>
      <c r="B17" s="599" t="s">
        <v>93</v>
      </c>
      <c r="C17" s="600" t="s">
        <v>451</v>
      </c>
    </row>
    <row r="18" spans="1:3">
      <c r="A18" s="597">
        <v>1</v>
      </c>
      <c r="B18" s="598" t="s">
        <v>970</v>
      </c>
      <c r="C18" s="601" t="s">
        <v>971</v>
      </c>
    </row>
    <row r="19" spans="1:3">
      <c r="A19" s="597">
        <v>2</v>
      </c>
      <c r="B19" s="598" t="s">
        <v>972</v>
      </c>
      <c r="C19" s="601" t="s">
        <v>973</v>
      </c>
    </row>
    <row r="20" spans="1:3">
      <c r="A20" s="597">
        <v>3</v>
      </c>
      <c r="B20" s="598" t="s">
        <v>974</v>
      </c>
      <c r="C20" s="601" t="s">
        <v>975</v>
      </c>
    </row>
    <row r="21" spans="1:3">
      <c r="A21" s="597">
        <v>4</v>
      </c>
      <c r="B21" s="598" t="s">
        <v>976</v>
      </c>
      <c r="C21" s="601" t="s">
        <v>977</v>
      </c>
    </row>
    <row r="22" spans="1:3">
      <c r="A22" s="597">
        <v>5</v>
      </c>
      <c r="B22" s="598" t="s">
        <v>978</v>
      </c>
      <c r="C22" s="601" t="s">
        <v>979</v>
      </c>
    </row>
    <row r="23" spans="1:3">
      <c r="A23" s="597">
        <v>6</v>
      </c>
      <c r="B23" s="598" t="s">
        <v>980</v>
      </c>
      <c r="C23" s="601" t="s">
        <v>981</v>
      </c>
    </row>
    <row r="24" spans="1:3">
      <c r="A24" s="597">
        <v>7</v>
      </c>
      <c r="B24" s="598"/>
      <c r="C24" s="601"/>
    </row>
    <row r="25" spans="1:3">
      <c r="A25" s="597">
        <v>8</v>
      </c>
      <c r="B25" s="598"/>
      <c r="C25" s="601"/>
    </row>
    <row r="26" spans="1:3">
      <c r="A26" s="597">
        <v>9</v>
      </c>
      <c r="B26" s="598"/>
      <c r="C26" s="601"/>
    </row>
    <row r="27" spans="1:3" ht="15.75" customHeight="1">
      <c r="A27" s="597">
        <v>10</v>
      </c>
      <c r="B27" s="598"/>
      <c r="C27" s="602"/>
    </row>
    <row r="28" spans="1:3" ht="15.75" customHeight="1">
      <c r="A28" s="597"/>
      <c r="B28" s="598"/>
      <c r="C28" s="603"/>
    </row>
    <row r="29" spans="1:3" ht="30" customHeight="1">
      <c r="A29" s="597"/>
      <c r="B29" s="728" t="s">
        <v>94</v>
      </c>
      <c r="C29" s="729"/>
    </row>
    <row r="30" spans="1:3">
      <c r="A30" s="597">
        <v>1</v>
      </c>
      <c r="B30" s="598" t="s">
        <v>982</v>
      </c>
      <c r="C30" s="476">
        <v>1</v>
      </c>
    </row>
    <row r="31" spans="1:3" ht="15.75" customHeight="1">
      <c r="A31" s="597"/>
      <c r="B31" s="598"/>
      <c r="C31" s="15"/>
    </row>
    <row r="32" spans="1:3" ht="29.25" customHeight="1">
      <c r="A32" s="597"/>
      <c r="B32" s="728" t="s">
        <v>174</v>
      </c>
      <c r="C32" s="729"/>
    </row>
    <row r="33" spans="1:3">
      <c r="A33" s="597">
        <v>1</v>
      </c>
      <c r="B33" s="598" t="s">
        <v>983</v>
      </c>
      <c r="C33" s="477">
        <v>1</v>
      </c>
    </row>
    <row r="34" spans="1:3" ht="13.5" thickBot="1">
      <c r="A34" s="604"/>
      <c r="B34" s="605"/>
      <c r="C34" s="231"/>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I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5.7109375" bestFit="1" customWidth="1"/>
    <col min="7" max="7" width="20.7109375" customWidth="1"/>
    <col min="8" max="8" width="15.7109375" bestFit="1" customWidth="1"/>
  </cols>
  <sheetData>
    <row r="1" spans="1:9" ht="15.75">
      <c r="A1" s="7" t="s">
        <v>108</v>
      </c>
      <c r="B1" s="6" t="str">
        <f>Info!C2</f>
        <v>სს "ბანკი ქართუ"</v>
      </c>
    </row>
    <row r="2" spans="1:9" s="7" customFormat="1" ht="15.75" customHeight="1">
      <c r="A2" s="7" t="s">
        <v>109</v>
      </c>
      <c r="B2" s="498">
        <f>'1. key ratios'!B2</f>
        <v>45291</v>
      </c>
    </row>
    <row r="3" spans="1:9" s="7" customFormat="1" ht="15.75" customHeight="1"/>
    <row r="4" spans="1:9" s="7" customFormat="1" ht="15.75" customHeight="1" thickBot="1">
      <c r="A4" s="126" t="s">
        <v>255</v>
      </c>
      <c r="B4" s="127" t="s">
        <v>168</v>
      </c>
      <c r="C4" s="94"/>
      <c r="D4" s="94"/>
      <c r="E4" s="95" t="s">
        <v>87</v>
      </c>
    </row>
    <row r="5" spans="1:9" s="53" customFormat="1" ht="17.45" customHeight="1">
      <c r="A5" s="172"/>
      <c r="B5" s="173"/>
      <c r="C5" s="93" t="s">
        <v>0</v>
      </c>
      <c r="D5" s="93" t="s">
        <v>1</v>
      </c>
      <c r="E5" s="174" t="s">
        <v>2</v>
      </c>
    </row>
    <row r="6" spans="1:9" ht="14.45" customHeight="1">
      <c r="A6" s="175"/>
      <c r="B6" s="730" t="s">
        <v>144</v>
      </c>
      <c r="C6" s="730" t="s">
        <v>856</v>
      </c>
      <c r="D6" s="731" t="s">
        <v>143</v>
      </c>
      <c r="E6" s="732"/>
    </row>
    <row r="7" spans="1:9" ht="99.6" customHeight="1">
      <c r="A7" s="175"/>
      <c r="B7" s="730"/>
      <c r="C7" s="730"/>
      <c r="D7" s="170" t="s">
        <v>142</v>
      </c>
      <c r="E7" s="171" t="s">
        <v>353</v>
      </c>
    </row>
    <row r="8" spans="1:9" ht="22.5" customHeight="1">
      <c r="A8" s="335">
        <v>1</v>
      </c>
      <c r="B8" s="292" t="s">
        <v>843</v>
      </c>
      <c r="C8" s="675">
        <f>SUM(C9:C11)</f>
        <v>1070088856.35094</v>
      </c>
      <c r="D8" s="675">
        <f t="shared" ref="D8:E8" si="0">SUM(D9:D11)</f>
        <v>0</v>
      </c>
      <c r="E8" s="882">
        <f t="shared" si="0"/>
        <v>1070088856.35094</v>
      </c>
      <c r="F8" s="499"/>
      <c r="G8" s="499"/>
      <c r="H8" s="499"/>
      <c r="I8" s="499"/>
    </row>
    <row r="9" spans="1:9">
      <c r="A9" s="335">
        <v>1.1000000000000001</v>
      </c>
      <c r="B9" s="293" t="s">
        <v>96</v>
      </c>
      <c r="C9" s="336">
        <v>29067869.504699998</v>
      </c>
      <c r="D9" s="336">
        <v>0</v>
      </c>
      <c r="E9" s="883">
        <f t="shared" ref="E9:E15" si="1">C9-D9</f>
        <v>29067869.504699998</v>
      </c>
      <c r="F9" s="499"/>
      <c r="G9" s="499"/>
      <c r="H9" s="499"/>
      <c r="I9" s="499"/>
    </row>
    <row r="10" spans="1:9">
      <c r="A10" s="335">
        <v>1.2</v>
      </c>
      <c r="B10" s="293" t="s">
        <v>97</v>
      </c>
      <c r="C10" s="336">
        <v>372799481.83139527</v>
      </c>
      <c r="D10" s="336">
        <v>0</v>
      </c>
      <c r="E10" s="883">
        <f t="shared" si="1"/>
        <v>372799481.83139527</v>
      </c>
      <c r="F10" s="499"/>
      <c r="G10" s="499"/>
      <c r="H10" s="499"/>
      <c r="I10" s="499"/>
    </row>
    <row r="11" spans="1:9">
      <c r="A11" s="335">
        <v>1.3</v>
      </c>
      <c r="B11" s="293" t="s">
        <v>98</v>
      </c>
      <c r="C11" s="336">
        <v>668221505.01484478</v>
      </c>
      <c r="D11" s="336">
        <v>0</v>
      </c>
      <c r="E11" s="883">
        <f t="shared" si="1"/>
        <v>668221505.01484478</v>
      </c>
      <c r="F11" s="499"/>
      <c r="G11" s="499"/>
      <c r="H11" s="499"/>
      <c r="I11" s="499"/>
    </row>
    <row r="12" spans="1:9">
      <c r="A12" s="335">
        <v>2</v>
      </c>
      <c r="B12" s="294" t="s">
        <v>730</v>
      </c>
      <c r="C12" s="336">
        <v>0</v>
      </c>
      <c r="D12" s="336">
        <v>0</v>
      </c>
      <c r="E12" s="883">
        <f t="shared" si="1"/>
        <v>0</v>
      </c>
      <c r="F12" s="499"/>
      <c r="G12" s="499"/>
      <c r="H12" s="499"/>
      <c r="I12" s="499"/>
    </row>
    <row r="13" spans="1:9" ht="21">
      <c r="A13" s="335">
        <v>2.1</v>
      </c>
      <c r="B13" s="295" t="s">
        <v>731</v>
      </c>
      <c r="C13" s="336">
        <v>0</v>
      </c>
      <c r="D13" s="336">
        <v>0</v>
      </c>
      <c r="E13" s="883">
        <f t="shared" si="1"/>
        <v>0</v>
      </c>
      <c r="F13" s="499"/>
      <c r="G13" s="499"/>
      <c r="H13" s="499"/>
      <c r="I13" s="499"/>
    </row>
    <row r="14" spans="1:9" ht="33.950000000000003" customHeight="1">
      <c r="A14" s="335">
        <v>3</v>
      </c>
      <c r="B14" s="296" t="s">
        <v>732</v>
      </c>
      <c r="C14" s="336">
        <v>0</v>
      </c>
      <c r="D14" s="336">
        <v>0</v>
      </c>
      <c r="E14" s="883">
        <f t="shared" si="1"/>
        <v>0</v>
      </c>
      <c r="F14" s="499"/>
      <c r="G14" s="499"/>
      <c r="H14" s="499"/>
      <c r="I14" s="499"/>
    </row>
    <row r="15" spans="1:9" ht="32.450000000000003" customHeight="1">
      <c r="A15" s="335">
        <v>4</v>
      </c>
      <c r="B15" s="297" t="s">
        <v>733</v>
      </c>
      <c r="C15" s="336">
        <v>0</v>
      </c>
      <c r="D15" s="336">
        <v>0</v>
      </c>
      <c r="E15" s="883">
        <f t="shared" si="1"/>
        <v>0</v>
      </c>
      <c r="F15" s="499"/>
      <c r="G15" s="499"/>
      <c r="H15" s="499"/>
      <c r="I15" s="499"/>
    </row>
    <row r="16" spans="1:9" ht="23.1" customHeight="1">
      <c r="A16" s="335">
        <v>5</v>
      </c>
      <c r="B16" s="297" t="s">
        <v>734</v>
      </c>
      <c r="C16" s="675">
        <f>SUM(C17:C19)</f>
        <v>7246949.21</v>
      </c>
      <c r="D16" s="675">
        <f t="shared" ref="D16:E16" si="2">SUM(D17:D19)</f>
        <v>42724.254257708555</v>
      </c>
      <c r="E16" s="882">
        <f t="shared" si="2"/>
        <v>7204224.9557422912</v>
      </c>
      <c r="F16" s="499"/>
      <c r="G16" s="499"/>
      <c r="H16" s="499"/>
      <c r="I16" s="499"/>
    </row>
    <row r="17" spans="1:9">
      <c r="A17" s="335">
        <v>5.0999999999999996</v>
      </c>
      <c r="B17" s="298" t="s">
        <v>735</v>
      </c>
      <c r="C17" s="336">
        <v>168050</v>
      </c>
      <c r="D17" s="336">
        <v>0</v>
      </c>
      <c r="E17" s="883">
        <f>C17-D17</f>
        <v>168050</v>
      </c>
      <c r="F17" s="499"/>
      <c r="G17" s="499"/>
      <c r="H17" s="499"/>
      <c r="I17" s="499"/>
    </row>
    <row r="18" spans="1:9">
      <c r="A18" s="335">
        <v>5.2</v>
      </c>
      <c r="B18" s="298" t="s">
        <v>569</v>
      </c>
      <c r="C18" s="336">
        <v>7078899.21</v>
      </c>
      <c r="D18" s="336">
        <v>42724.254257708555</v>
      </c>
      <c r="E18" s="883">
        <f>C18-D18</f>
        <v>7036174.9557422912</v>
      </c>
      <c r="F18" s="499"/>
      <c r="G18" s="499"/>
      <c r="H18" s="499"/>
      <c r="I18" s="499"/>
    </row>
    <row r="19" spans="1:9">
      <c r="A19" s="335">
        <v>5.3</v>
      </c>
      <c r="B19" s="298" t="s">
        <v>736</v>
      </c>
      <c r="C19" s="336">
        <v>0</v>
      </c>
      <c r="D19" s="336">
        <v>0</v>
      </c>
      <c r="E19" s="883">
        <f>C19-D19</f>
        <v>0</v>
      </c>
      <c r="F19" s="499"/>
      <c r="G19" s="499"/>
      <c r="H19" s="499"/>
      <c r="I19" s="499"/>
    </row>
    <row r="20" spans="1:9" ht="21">
      <c r="A20" s="335">
        <v>6</v>
      </c>
      <c r="B20" s="296" t="s">
        <v>737</v>
      </c>
      <c r="C20" s="675">
        <f>SUM(C21:C22)</f>
        <v>888694135.67515171</v>
      </c>
      <c r="D20" s="675">
        <f t="shared" ref="D20:E20" si="3">SUM(D21:D22)</f>
        <v>0</v>
      </c>
      <c r="E20" s="882">
        <f t="shared" si="3"/>
        <v>888694135.67515171</v>
      </c>
      <c r="F20" s="499"/>
      <c r="G20" s="499"/>
      <c r="H20" s="499"/>
      <c r="I20" s="499"/>
    </row>
    <row r="21" spans="1:9">
      <c r="A21" s="335">
        <v>6.1</v>
      </c>
      <c r="B21" s="298" t="s">
        <v>569</v>
      </c>
      <c r="C21" s="336">
        <v>55647062.831984356</v>
      </c>
      <c r="D21" s="336">
        <v>0</v>
      </c>
      <c r="E21" s="883">
        <f>C21-D21</f>
        <v>55647062.831984356</v>
      </c>
      <c r="F21" s="499"/>
      <c r="G21" s="499"/>
      <c r="H21" s="499"/>
      <c r="I21" s="499"/>
    </row>
    <row r="22" spans="1:9">
      <c r="A22" s="335">
        <v>6.2</v>
      </c>
      <c r="B22" s="298" t="s">
        <v>736</v>
      </c>
      <c r="C22" s="336">
        <v>833047072.8431673</v>
      </c>
      <c r="D22" s="336">
        <v>0</v>
      </c>
      <c r="E22" s="883">
        <f>C22-D22</f>
        <v>833047072.8431673</v>
      </c>
      <c r="F22" s="499"/>
      <c r="G22" s="499"/>
      <c r="H22" s="499"/>
      <c r="I22" s="499"/>
    </row>
    <row r="23" spans="1:9" ht="21">
      <c r="A23" s="335">
        <v>7</v>
      </c>
      <c r="B23" s="299" t="s">
        <v>738</v>
      </c>
      <c r="C23" s="675">
        <v>9372300</v>
      </c>
      <c r="D23" s="675">
        <v>0</v>
      </c>
      <c r="E23" s="882">
        <f>C23-D23</f>
        <v>9372300</v>
      </c>
      <c r="F23" s="499"/>
      <c r="G23" s="499"/>
      <c r="H23" s="499"/>
      <c r="I23" s="499"/>
    </row>
    <row r="24" spans="1:9" ht="21">
      <c r="A24" s="335">
        <v>8</v>
      </c>
      <c r="B24" s="300" t="s">
        <v>739</v>
      </c>
      <c r="C24" s="675">
        <v>0</v>
      </c>
      <c r="D24" s="675">
        <v>0</v>
      </c>
      <c r="E24" s="882">
        <f>C24-D24</f>
        <v>0</v>
      </c>
      <c r="F24" s="499"/>
      <c r="G24" s="499"/>
      <c r="H24" s="499"/>
      <c r="I24" s="499"/>
    </row>
    <row r="25" spans="1:9">
      <c r="A25" s="335">
        <v>9</v>
      </c>
      <c r="B25" s="297" t="s">
        <v>740</v>
      </c>
      <c r="C25" s="676">
        <f>SUM(C26:C27)</f>
        <v>20381105.879403263</v>
      </c>
      <c r="D25" s="676">
        <f t="shared" ref="D25:E25" si="4">SUM(D26:D27)</f>
        <v>0</v>
      </c>
      <c r="E25" s="884">
        <f t="shared" si="4"/>
        <v>20381105.879403263</v>
      </c>
      <c r="F25" s="499"/>
      <c r="G25" s="499"/>
      <c r="H25" s="499"/>
      <c r="I25" s="499"/>
    </row>
    <row r="26" spans="1:9">
      <c r="A26" s="335">
        <v>9.1</v>
      </c>
      <c r="B26" s="301" t="s">
        <v>741</v>
      </c>
      <c r="C26" s="336">
        <v>20381105.879403263</v>
      </c>
      <c r="D26" s="336">
        <v>0</v>
      </c>
      <c r="E26" s="883">
        <f>C26-D26</f>
        <v>20381105.879403263</v>
      </c>
      <c r="F26" s="499"/>
      <c r="G26" s="499"/>
      <c r="H26" s="499"/>
      <c r="I26" s="499"/>
    </row>
    <row r="27" spans="1:9">
      <c r="A27" s="335">
        <v>9.1999999999999993</v>
      </c>
      <c r="B27" s="301" t="s">
        <v>742</v>
      </c>
      <c r="C27" s="336">
        <v>0</v>
      </c>
      <c r="D27" s="336">
        <v>0</v>
      </c>
      <c r="E27" s="883">
        <f>C27-D27</f>
        <v>0</v>
      </c>
      <c r="F27" s="499"/>
      <c r="G27" s="499"/>
      <c r="H27" s="499"/>
      <c r="I27" s="499"/>
    </row>
    <row r="28" spans="1:9">
      <c r="A28" s="335">
        <v>10</v>
      </c>
      <c r="B28" s="297" t="s">
        <v>36</v>
      </c>
      <c r="C28" s="676">
        <f>SUM(C29:C30)</f>
        <v>9006732.9399999995</v>
      </c>
      <c r="D28" s="676">
        <f t="shared" ref="D28:E28" si="5">SUM(D29:D30)</f>
        <v>9006732.9399999995</v>
      </c>
      <c r="E28" s="884">
        <f t="shared" si="5"/>
        <v>0</v>
      </c>
      <c r="F28" s="499"/>
      <c r="G28" s="499"/>
      <c r="H28" s="499"/>
      <c r="I28" s="499"/>
    </row>
    <row r="29" spans="1:9">
      <c r="A29" s="335">
        <v>10.1</v>
      </c>
      <c r="B29" s="301" t="s">
        <v>743</v>
      </c>
      <c r="C29" s="336">
        <v>0</v>
      </c>
      <c r="D29" s="336">
        <v>0</v>
      </c>
      <c r="E29" s="883">
        <f>C29-D29</f>
        <v>0</v>
      </c>
      <c r="F29" s="499"/>
      <c r="G29" s="499"/>
      <c r="H29" s="499"/>
      <c r="I29" s="499"/>
    </row>
    <row r="30" spans="1:9">
      <c r="A30" s="335">
        <v>10.199999999999999</v>
      </c>
      <c r="B30" s="301" t="s">
        <v>744</v>
      </c>
      <c r="C30" s="336">
        <v>9006732.9399999995</v>
      </c>
      <c r="D30" s="336">
        <v>9006732.9399999995</v>
      </c>
      <c r="E30" s="883">
        <f>C30-D30</f>
        <v>0</v>
      </c>
      <c r="F30" s="499"/>
      <c r="G30" s="499"/>
      <c r="H30" s="499"/>
      <c r="I30" s="499"/>
    </row>
    <row r="31" spans="1:9">
      <c r="A31" s="335">
        <v>11</v>
      </c>
      <c r="B31" s="297" t="s">
        <v>745</v>
      </c>
      <c r="C31" s="676">
        <f>SUM(C32:C33)</f>
        <v>0</v>
      </c>
      <c r="D31" s="676">
        <f t="shared" ref="D31:E31" si="6">SUM(D32:D33)</f>
        <v>0</v>
      </c>
      <c r="E31" s="884">
        <f t="shared" si="6"/>
        <v>0</v>
      </c>
      <c r="F31" s="499"/>
      <c r="G31" s="499"/>
      <c r="H31" s="499"/>
      <c r="I31" s="499"/>
    </row>
    <row r="32" spans="1:9">
      <c r="A32" s="335">
        <v>11.1</v>
      </c>
      <c r="B32" s="301" t="s">
        <v>746</v>
      </c>
      <c r="C32" s="336">
        <v>0</v>
      </c>
      <c r="D32" s="336">
        <v>0</v>
      </c>
      <c r="E32" s="883">
        <f>C32-D32</f>
        <v>0</v>
      </c>
      <c r="F32" s="499"/>
      <c r="G32" s="499"/>
      <c r="H32" s="499"/>
      <c r="I32" s="499"/>
    </row>
    <row r="33" spans="1:9">
      <c r="A33" s="335">
        <v>11.2</v>
      </c>
      <c r="B33" s="301" t="s">
        <v>747</v>
      </c>
      <c r="C33" s="336">
        <v>0</v>
      </c>
      <c r="D33" s="336">
        <v>0</v>
      </c>
      <c r="E33" s="883">
        <f>C33-D33</f>
        <v>0</v>
      </c>
      <c r="F33" s="499"/>
      <c r="G33" s="499"/>
      <c r="H33" s="499"/>
      <c r="I33" s="499"/>
    </row>
    <row r="34" spans="1:9">
      <c r="A34" s="335">
        <v>13</v>
      </c>
      <c r="B34" s="297" t="s">
        <v>99</v>
      </c>
      <c r="C34" s="675">
        <v>92824841.228761062</v>
      </c>
      <c r="D34" s="675">
        <v>0</v>
      </c>
      <c r="E34" s="882">
        <f>C34-D34</f>
        <v>92824841.228761062</v>
      </c>
      <c r="F34" s="499"/>
      <c r="G34" s="499"/>
      <c r="H34" s="499"/>
      <c r="I34" s="499"/>
    </row>
    <row r="35" spans="1:9">
      <c r="A35" s="335">
        <v>13.1</v>
      </c>
      <c r="B35" s="302" t="s">
        <v>748</v>
      </c>
      <c r="C35" s="336">
        <v>91003942.92346108</v>
      </c>
      <c r="D35" s="336">
        <v>0</v>
      </c>
      <c r="E35" s="883">
        <f>C35-D35</f>
        <v>91003942.92346108</v>
      </c>
      <c r="F35" s="499"/>
      <c r="G35" s="499"/>
      <c r="H35" s="499"/>
      <c r="I35" s="499"/>
    </row>
    <row r="36" spans="1:9">
      <c r="A36" s="335">
        <v>13.2</v>
      </c>
      <c r="B36" s="302" t="s">
        <v>749</v>
      </c>
      <c r="C36" s="336">
        <v>0</v>
      </c>
      <c r="D36" s="336">
        <v>0</v>
      </c>
      <c r="E36" s="883">
        <f>C36-D36</f>
        <v>0</v>
      </c>
      <c r="F36" s="499"/>
      <c r="G36" s="499"/>
      <c r="H36" s="499"/>
      <c r="I36" s="499"/>
    </row>
    <row r="37" spans="1:9" ht="39" thickBot="1">
      <c r="A37" s="176"/>
      <c r="B37" s="177" t="s">
        <v>320</v>
      </c>
      <c r="C37" s="145">
        <f>SUM(C8,C12,C14,C15,C16,C20,C23,C24,C25,C28,C31,C34)</f>
        <v>2097614921.284256</v>
      </c>
      <c r="D37" s="145">
        <f t="shared" ref="D37:E37" si="7">SUM(D8,D12,D14,D15,D16,D20,D23,D24,D25,D28,D31,D34)</f>
        <v>9049457.1942577083</v>
      </c>
      <c r="E37" s="885">
        <f t="shared" si="7"/>
        <v>2088565464.0899982</v>
      </c>
      <c r="F37" s="499"/>
      <c r="G37" s="499"/>
      <c r="H37" s="499"/>
      <c r="I37" s="499"/>
    </row>
    <row r="38" spans="1:9">
      <c r="A38"/>
      <c r="B38"/>
      <c r="C38"/>
      <c r="D38"/>
      <c r="E38"/>
    </row>
    <row r="39" spans="1:9">
      <c r="A39"/>
      <c r="B39"/>
      <c r="C39"/>
      <c r="D39"/>
      <c r="E39"/>
    </row>
    <row r="41" spans="1:9" s="1" customFormat="1">
      <c r="B41" s="17"/>
      <c r="F41"/>
      <c r="G41"/>
    </row>
    <row r="42" spans="1:9" s="1" customFormat="1">
      <c r="B42" s="18"/>
      <c r="F42"/>
      <c r="G42"/>
    </row>
    <row r="43" spans="1:9" s="1" customFormat="1">
      <c r="B43" s="17"/>
      <c r="F43"/>
      <c r="G43"/>
    </row>
    <row r="44" spans="1:9" s="1" customFormat="1">
      <c r="B44" s="17"/>
      <c r="F44"/>
      <c r="G44"/>
    </row>
    <row r="45" spans="1:9" s="1" customFormat="1">
      <c r="B45" s="17"/>
      <c r="F45"/>
      <c r="G45"/>
    </row>
    <row r="46" spans="1:9" s="1" customFormat="1">
      <c r="B46" s="17"/>
      <c r="F46"/>
      <c r="G46"/>
    </row>
    <row r="47" spans="1:9" s="1" customFormat="1">
      <c r="B47" s="17"/>
      <c r="F47"/>
      <c r="G47"/>
    </row>
    <row r="48" spans="1:9" s="1" customFormat="1">
      <c r="B48" s="18"/>
      <c r="F48"/>
      <c r="G48"/>
    </row>
    <row r="49" spans="2:7" s="1" customFormat="1">
      <c r="B49" s="18"/>
      <c r="F49"/>
      <c r="G49"/>
    </row>
    <row r="50" spans="2:7" s="1" customFormat="1">
      <c r="B50" s="18"/>
      <c r="F50"/>
      <c r="G50"/>
    </row>
    <row r="51" spans="2:7" s="1" customFormat="1">
      <c r="B51" s="18"/>
      <c r="F51"/>
      <c r="G51"/>
    </row>
    <row r="52" spans="2:7" s="1" customFormat="1">
      <c r="B52" s="18"/>
      <c r="F52"/>
      <c r="G52"/>
    </row>
    <row r="53" spans="2:7" s="1" customFormat="1">
      <c r="B53" s="1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sheetView>
  </sheetViews>
  <sheetFormatPr defaultRowHeight="15" outlineLevelRow="1"/>
  <cols>
    <col min="1" max="1" width="9.5703125" style="1" bestFit="1" customWidth="1"/>
    <col min="2" max="2" width="114.28515625" style="1"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7" t="s">
        <v>108</v>
      </c>
      <c r="B1" s="6" t="str">
        <f>Info!C2</f>
        <v>სს "ბანკი ქართუ"</v>
      </c>
    </row>
    <row r="2" spans="1:6" s="7" customFormat="1" ht="15.75" customHeight="1">
      <c r="A2" s="7" t="s">
        <v>109</v>
      </c>
      <c r="B2" s="498">
        <f>'1. key ratios'!B2</f>
        <v>45291</v>
      </c>
      <c r="C2"/>
      <c r="D2"/>
      <c r="E2"/>
      <c r="F2"/>
    </row>
    <row r="3" spans="1:6" s="7" customFormat="1" ht="15.75" customHeight="1">
      <c r="C3"/>
      <c r="D3"/>
      <c r="E3"/>
      <c r="F3"/>
    </row>
    <row r="4" spans="1:6" s="7" customFormat="1" ht="26.25" thickBot="1">
      <c r="A4" s="7" t="s">
        <v>256</v>
      </c>
      <c r="B4" s="101" t="s">
        <v>171</v>
      </c>
      <c r="C4" s="95" t="s">
        <v>87</v>
      </c>
      <c r="D4"/>
      <c r="E4"/>
      <c r="F4"/>
    </row>
    <row r="5" spans="1:6">
      <c r="A5" s="96">
        <v>1</v>
      </c>
      <c r="B5" s="97" t="s">
        <v>727</v>
      </c>
      <c r="C5" s="678">
        <f>'7. LI1'!E37</f>
        <v>2088565464.0899982</v>
      </c>
      <c r="D5" s="639"/>
      <c r="E5" s="886"/>
    </row>
    <row r="6" spans="1:6">
      <c r="A6" s="52">
        <v>2.1</v>
      </c>
      <c r="B6" s="103" t="s">
        <v>861</v>
      </c>
      <c r="C6" s="679">
        <v>164015166.17426497</v>
      </c>
      <c r="D6" s="639"/>
      <c r="E6" s="886"/>
    </row>
    <row r="7" spans="1:6" s="2" customFormat="1" ht="25.5" outlineLevel="1">
      <c r="A7" s="102">
        <v>2.2000000000000002</v>
      </c>
      <c r="B7" s="98" t="s">
        <v>862</v>
      </c>
      <c r="C7" s="680">
        <v>0</v>
      </c>
      <c r="D7" s="639"/>
      <c r="E7" s="886"/>
    </row>
    <row r="8" spans="1:6" s="2" customFormat="1" ht="26.25">
      <c r="A8" s="102">
        <v>3</v>
      </c>
      <c r="B8" s="99" t="s">
        <v>728</v>
      </c>
      <c r="C8" s="681">
        <f>SUM(C5:C7)</f>
        <v>2252580630.2642632</v>
      </c>
      <c r="D8" s="639"/>
      <c r="E8" s="886"/>
    </row>
    <row r="9" spans="1:6">
      <c r="A9" s="52">
        <v>4</v>
      </c>
      <c r="B9" s="106" t="s">
        <v>169</v>
      </c>
      <c r="C9" s="680">
        <v>0</v>
      </c>
      <c r="D9" s="639"/>
      <c r="E9" s="886"/>
    </row>
    <row r="10" spans="1:6" s="2" customFormat="1" ht="25.5" outlineLevel="1">
      <c r="A10" s="102">
        <v>5.0999999999999996</v>
      </c>
      <c r="B10" s="98" t="s">
        <v>175</v>
      </c>
      <c r="C10" s="679">
        <v>-78368879.657515228</v>
      </c>
      <c r="D10" s="639"/>
      <c r="E10" s="886"/>
    </row>
    <row r="11" spans="1:6" s="2" customFormat="1" ht="25.5" outlineLevel="1">
      <c r="A11" s="102">
        <v>5.2</v>
      </c>
      <c r="B11" s="98" t="s">
        <v>176</v>
      </c>
      <c r="C11" s="680">
        <v>0</v>
      </c>
      <c r="D11" s="639"/>
      <c r="E11" s="886"/>
    </row>
    <row r="12" spans="1:6" s="2" customFormat="1">
      <c r="A12" s="102">
        <v>6</v>
      </c>
      <c r="B12" s="104" t="s">
        <v>438</v>
      </c>
      <c r="C12" s="680">
        <v>0</v>
      </c>
      <c r="D12" s="639"/>
      <c r="E12" s="886"/>
    </row>
    <row r="13" spans="1:6" s="2" customFormat="1" ht="15.75" thickBot="1">
      <c r="A13" s="105">
        <v>7</v>
      </c>
      <c r="B13" s="100" t="s">
        <v>170</v>
      </c>
      <c r="C13" s="677">
        <f>SUM(C8:C12)</f>
        <v>2174211750.6067481</v>
      </c>
      <c r="D13" s="639"/>
      <c r="E13" s="886"/>
    </row>
    <row r="15" spans="1:6" ht="26.25">
      <c r="B15" s="10" t="s">
        <v>439</v>
      </c>
    </row>
    <row r="17" spans="2:9" s="1" customFormat="1">
      <c r="B17" s="19"/>
      <c r="C17"/>
      <c r="D17"/>
      <c r="E17"/>
      <c r="F17"/>
      <c r="G17"/>
      <c r="H17"/>
      <c r="I17"/>
    </row>
    <row r="18" spans="2:9" s="1" customFormat="1">
      <c r="B18" s="16"/>
      <c r="C18"/>
      <c r="D18"/>
      <c r="E18"/>
      <c r="F18"/>
      <c r="G18"/>
      <c r="H18"/>
      <c r="I18"/>
    </row>
    <row r="19" spans="2:9" s="1" customFormat="1">
      <c r="B19" s="16"/>
      <c r="C19"/>
      <c r="D19"/>
      <c r="E19"/>
      <c r="F19"/>
      <c r="G19"/>
      <c r="H19"/>
      <c r="I19"/>
    </row>
    <row r="20" spans="2:9" s="1" customFormat="1">
      <c r="B20" s="18"/>
      <c r="C20"/>
      <c r="D20"/>
      <c r="E20"/>
      <c r="F20"/>
      <c r="G20"/>
      <c r="H20"/>
      <c r="I20"/>
    </row>
    <row r="21" spans="2:9" s="1" customFormat="1">
      <c r="B21" s="17"/>
      <c r="C21"/>
      <c r="D21"/>
      <c r="E21"/>
      <c r="F21"/>
      <c r="G21"/>
      <c r="H21"/>
      <c r="I21"/>
    </row>
    <row r="22" spans="2:9" s="1" customFormat="1">
      <c r="B22" s="18"/>
      <c r="C22"/>
      <c r="D22"/>
      <c r="E22"/>
      <c r="F22"/>
      <c r="G22"/>
      <c r="H22"/>
      <c r="I22"/>
    </row>
    <row r="23" spans="2:9" s="1" customFormat="1">
      <c r="B23" s="17"/>
      <c r="C23"/>
      <c r="D23"/>
      <c r="E23"/>
      <c r="F23"/>
      <c r="G23"/>
      <c r="H23"/>
      <c r="I23"/>
    </row>
    <row r="24" spans="2:9" s="1" customFormat="1">
      <c r="B24" s="17"/>
      <c r="C24"/>
      <c r="D24"/>
      <c r="E24"/>
      <c r="F24"/>
      <c r="G24"/>
      <c r="H24"/>
      <c r="I24"/>
    </row>
    <row r="25" spans="2:9" s="1" customFormat="1">
      <c r="B25" s="17"/>
      <c r="C25"/>
      <c r="D25"/>
      <c r="E25"/>
      <c r="F25"/>
      <c r="G25"/>
      <c r="H25"/>
      <c r="I25"/>
    </row>
    <row r="26" spans="2:9" s="1" customFormat="1">
      <c r="B26" s="17"/>
      <c r="C26"/>
      <c r="D26"/>
      <c r="E26"/>
      <c r="F26"/>
      <c r="G26"/>
      <c r="H26"/>
      <c r="I26"/>
    </row>
    <row r="27" spans="2:9" s="1" customFormat="1">
      <c r="B27" s="17"/>
      <c r="C27"/>
      <c r="D27"/>
      <c r="E27"/>
      <c r="F27"/>
      <c r="G27"/>
      <c r="H27"/>
      <c r="I27"/>
    </row>
    <row r="28" spans="2:9" s="1" customFormat="1">
      <c r="B28" s="18"/>
      <c r="C28"/>
      <c r="D28"/>
      <c r="E28"/>
      <c r="F28"/>
      <c r="G28"/>
      <c r="H28"/>
      <c r="I28"/>
    </row>
    <row r="29" spans="2:9" s="1" customFormat="1">
      <c r="B29" s="18"/>
      <c r="C29"/>
      <c r="D29"/>
      <c r="E29"/>
      <c r="F29"/>
      <c r="G29"/>
      <c r="H29"/>
      <c r="I29"/>
    </row>
    <row r="30" spans="2:9" s="1" customFormat="1">
      <c r="B30" s="18"/>
      <c r="C30"/>
      <c r="D30"/>
      <c r="E30"/>
      <c r="F30"/>
      <c r="G30"/>
      <c r="H30"/>
      <c r="I30"/>
    </row>
    <row r="31" spans="2:9" s="1" customFormat="1">
      <c r="B31" s="18"/>
      <c r="C31"/>
      <c r="D31"/>
      <c r="E31"/>
      <c r="F31"/>
      <c r="G31"/>
      <c r="H31"/>
      <c r="I31"/>
    </row>
    <row r="32" spans="2:9" s="1" customFormat="1">
      <c r="B32" s="18"/>
      <c r="C32"/>
      <c r="D32"/>
      <c r="E32"/>
      <c r="F32"/>
      <c r="G32"/>
      <c r="H32"/>
      <c r="I32"/>
    </row>
    <row r="33" spans="2:9" s="1" customFormat="1">
      <c r="B33" s="18"/>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2024-05-10T16:30:53Z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