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defaultThemeVersion="124226"/>
  <xr:revisionPtr revIDLastSave="0" documentId="13_ncr:1_{0767238F-58F8-4F3F-BF9E-69F73DBB7C05}" xr6:coauthVersionLast="47" xr6:coauthVersionMax="47" xr10:uidLastSave="{00000000-0000-0000-0000-000000000000}"/>
  <bookViews>
    <workbookView xWindow="-120" yWindow="-120" windowWidth="29040" windowHeight="15840"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definedNames>
    <definedName name="_cur1">#REF!</definedName>
    <definedName name="_cur2">#REF!</definedName>
    <definedName name="_xlnm._FilterDatabase" localSheetId="29" hidden="1">Instruction!$A$106:$C$110</definedName>
    <definedName name="_sum1">#REF!</definedName>
    <definedName name="_sum2">#REF!</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2" i="100" l="1"/>
  <c r="C33" i="80" l="1"/>
  <c r="H7" i="93" l="1"/>
  <c r="E7" i="93" l="1"/>
  <c r="C6" i="71"/>
  <c r="C18" i="69" l="1"/>
  <c r="K24" i="36"/>
  <c r="J24" i="36"/>
  <c r="I24" i="36"/>
  <c r="H24" i="36"/>
  <c r="G24" i="36"/>
  <c r="F24" i="36"/>
  <c r="K23" i="36"/>
  <c r="J23" i="36"/>
  <c r="I23" i="36"/>
  <c r="H23" i="36"/>
  <c r="G23" i="36"/>
  <c r="F23" i="36"/>
  <c r="K25" i="36" l="1"/>
  <c r="F25" i="36"/>
  <c r="G25" i="36"/>
  <c r="H25" i="36"/>
  <c r="I25" i="36"/>
  <c r="J25" i="36"/>
  <c r="G37" i="93"/>
  <c r="F37" i="93"/>
  <c r="H34" i="93"/>
  <c r="G29" i="93"/>
  <c r="F29" i="93"/>
  <c r="G13" i="93"/>
  <c r="F13" i="93"/>
  <c r="G6" i="93"/>
  <c r="F6" i="93"/>
  <c r="H44" i="93"/>
  <c r="H42" i="93"/>
  <c r="H41" i="93"/>
  <c r="H40" i="93"/>
  <c r="H39" i="93"/>
  <c r="H38" i="93"/>
  <c r="H36" i="93"/>
  <c r="H35" i="93"/>
  <c r="H33" i="93"/>
  <c r="H32" i="93"/>
  <c r="H31" i="93"/>
  <c r="H30" i="93"/>
  <c r="H28" i="93"/>
  <c r="H27" i="93"/>
  <c r="H26" i="93"/>
  <c r="H25" i="93"/>
  <c r="H24" i="93"/>
  <c r="H23" i="93"/>
  <c r="H22" i="93"/>
  <c r="H21" i="93"/>
  <c r="H20" i="93"/>
  <c r="H19" i="93"/>
  <c r="H18" i="93"/>
  <c r="H17" i="93"/>
  <c r="H16" i="93"/>
  <c r="H15" i="93"/>
  <c r="H14" i="93"/>
  <c r="H12" i="93"/>
  <c r="H11" i="93"/>
  <c r="H10" i="93"/>
  <c r="H9" i="93"/>
  <c r="H8" i="93"/>
  <c r="D38" i="94"/>
  <c r="C38" i="94"/>
  <c r="F43" i="93" l="1"/>
  <c r="G43" i="93"/>
  <c r="H6" i="93"/>
  <c r="H13" i="93"/>
  <c r="H29" i="93"/>
  <c r="H37" i="93"/>
  <c r="C62" i="69"/>
  <c r="C58" i="69"/>
  <c r="C46" i="69"/>
  <c r="C40" i="69"/>
  <c r="C26" i="69"/>
  <c r="C23" i="69"/>
  <c r="C14" i="69"/>
  <c r="C6" i="69"/>
  <c r="F45" i="93" l="1"/>
  <c r="C67" i="69"/>
  <c r="C52" i="69"/>
  <c r="C35" i="69"/>
  <c r="G45" i="93"/>
  <c r="H45" i="93" s="1"/>
  <c r="H43" i="93"/>
  <c r="G33" i="80"/>
  <c r="F33" i="80"/>
  <c r="E33" i="80"/>
  <c r="D33" i="80"/>
  <c r="G24" i="80"/>
  <c r="F24" i="80"/>
  <c r="E24" i="80"/>
  <c r="D24" i="80"/>
  <c r="C24" i="80"/>
  <c r="G14" i="80"/>
  <c r="F14" i="80"/>
  <c r="E14" i="80"/>
  <c r="D14" i="80"/>
  <c r="C14" i="80"/>
  <c r="G11" i="80"/>
  <c r="F11" i="80"/>
  <c r="E11" i="80"/>
  <c r="D11" i="80"/>
  <c r="C11" i="80"/>
  <c r="H21" i="95"/>
  <c r="H20" i="95"/>
  <c r="H19" i="95"/>
  <c r="H18" i="95"/>
  <c r="H17" i="95"/>
  <c r="H16" i="95"/>
  <c r="H15" i="95"/>
  <c r="H14" i="95"/>
  <c r="H13" i="95"/>
  <c r="H12" i="95"/>
  <c r="H11" i="95"/>
  <c r="H10" i="95"/>
  <c r="H9" i="95"/>
  <c r="H8" i="95"/>
  <c r="G21" i="96"/>
  <c r="F21" i="96"/>
  <c r="E21" i="96"/>
  <c r="D21" i="96"/>
  <c r="C21" i="96"/>
  <c r="L22" i="100"/>
  <c r="H22" i="100"/>
  <c r="D22" i="100"/>
  <c r="C22" i="100"/>
  <c r="D15" i="100"/>
  <c r="C15" i="100"/>
  <c r="AA8" i="100"/>
  <c r="Z8" i="100"/>
  <c r="Y8" i="100"/>
  <c r="X8" i="100"/>
  <c r="W8" i="100"/>
  <c r="V8" i="100"/>
  <c r="U8" i="100"/>
  <c r="T8" i="100"/>
  <c r="S8" i="100"/>
  <c r="R8" i="100"/>
  <c r="Q8" i="100"/>
  <c r="P8" i="100"/>
  <c r="O8" i="100"/>
  <c r="N8" i="100"/>
  <c r="M8" i="100"/>
  <c r="L8" i="100"/>
  <c r="K8" i="100"/>
  <c r="J8" i="100"/>
  <c r="I8" i="100"/>
  <c r="H8" i="100"/>
  <c r="G8" i="100"/>
  <c r="F8" i="100"/>
  <c r="E8" i="100"/>
  <c r="D8" i="100"/>
  <c r="C8" i="100"/>
  <c r="L33" i="102"/>
  <c r="K33" i="102"/>
  <c r="J33" i="102"/>
  <c r="I33" i="102"/>
  <c r="H33" i="102"/>
  <c r="G33" i="102"/>
  <c r="F33" i="102"/>
  <c r="E33" i="102"/>
  <c r="D33" i="102"/>
  <c r="C33" i="102"/>
  <c r="R19" i="104"/>
  <c r="Q19" i="104"/>
  <c r="P19" i="104"/>
  <c r="O19" i="104"/>
  <c r="N19" i="104"/>
  <c r="M19" i="104"/>
  <c r="L19" i="104"/>
  <c r="K19" i="104"/>
  <c r="J19" i="104"/>
  <c r="I19" i="104"/>
  <c r="H19" i="104"/>
  <c r="G19" i="104"/>
  <c r="F19" i="104"/>
  <c r="E19" i="104"/>
  <c r="D19" i="104"/>
  <c r="C19" i="104"/>
  <c r="C68" i="69" l="1"/>
  <c r="H22" i="95"/>
  <c r="F8" i="80"/>
  <c r="E8" i="80"/>
  <c r="D8" i="80"/>
  <c r="C8" i="80"/>
  <c r="F63" i="92" l="1"/>
  <c r="G68" i="92"/>
  <c r="H21" i="74"/>
  <c r="H20" i="74"/>
  <c r="H19" i="74"/>
  <c r="H18" i="74"/>
  <c r="H17" i="74"/>
  <c r="H16" i="74"/>
  <c r="H15" i="74"/>
  <c r="H14" i="74"/>
  <c r="H13" i="74"/>
  <c r="H12" i="74"/>
  <c r="H11" i="74"/>
  <c r="H10" i="74"/>
  <c r="H9" i="74"/>
  <c r="H8" i="74"/>
  <c r="F68" i="92" l="1"/>
  <c r="C22" i="74"/>
  <c r="D15" i="92" l="1"/>
  <c r="C15" i="92"/>
  <c r="C22" i="95" l="1"/>
  <c r="B1" i="94" l="1"/>
  <c r="B1" i="93"/>
  <c r="B1" i="92"/>
  <c r="B1" i="104" l="1"/>
  <c r="B1" i="103"/>
  <c r="B1" i="102"/>
  <c r="B1" i="101"/>
  <c r="B1" i="100"/>
  <c r="B1" i="99"/>
  <c r="B1" i="98"/>
  <c r="B1" i="97"/>
  <c r="B1" i="96"/>
  <c r="B1" i="95"/>
  <c r="C10" i="99" l="1"/>
  <c r="C7" i="98"/>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H22" i="96"/>
  <c r="H23" i="96"/>
  <c r="D22" i="95"/>
  <c r="E22" i="95"/>
  <c r="F22" i="95"/>
  <c r="G22" i="95"/>
  <c r="C18" i="99" l="1"/>
  <c r="H34" i="97"/>
  <c r="H21" i="96"/>
  <c r="C15" i="98"/>
  <c r="D15" i="98"/>
  <c r="D8" i="72"/>
  <c r="E8" i="72"/>
  <c r="D16" i="72"/>
  <c r="E16" i="72"/>
  <c r="D20" i="72"/>
  <c r="E20" i="72"/>
  <c r="D25" i="72"/>
  <c r="E25" i="72"/>
  <c r="D28" i="72"/>
  <c r="E28" i="72"/>
  <c r="C28" i="72"/>
  <c r="C25" i="72"/>
  <c r="C20" i="72"/>
  <c r="C16" i="72"/>
  <c r="C8" i="72"/>
  <c r="E37" i="72" l="1"/>
  <c r="D37" i="72"/>
  <c r="C37" i="72"/>
  <c r="E43" i="94"/>
  <c r="E42" i="94"/>
  <c r="E41" i="94"/>
  <c r="E40" i="94"/>
  <c r="E39" i="94"/>
  <c r="E38" i="94"/>
  <c r="E37" i="94"/>
  <c r="E36" i="94"/>
  <c r="E35" i="94"/>
  <c r="E34" i="94"/>
  <c r="E33" i="94"/>
  <c r="E32" i="94"/>
  <c r="E31" i="94"/>
  <c r="E29" i="94"/>
  <c r="E28" i="94"/>
  <c r="E27" i="94"/>
  <c r="E26" i="94"/>
  <c r="E25" i="94"/>
  <c r="E24" i="94"/>
  <c r="E23" i="94"/>
  <c r="E22" i="94"/>
  <c r="E21" i="94"/>
  <c r="E20" i="94"/>
  <c r="E19" i="94"/>
  <c r="E18" i="94"/>
  <c r="E16" i="94"/>
  <c r="E15" i="94"/>
  <c r="E13" i="94"/>
  <c r="E12" i="94"/>
  <c r="E10" i="94"/>
  <c r="E9" i="94"/>
  <c r="E7" i="94"/>
  <c r="E6" i="94"/>
  <c r="E44" i="93"/>
  <c r="E42" i="93"/>
  <c r="E41" i="93"/>
  <c r="E40" i="93"/>
  <c r="E39" i="93"/>
  <c r="E38" i="93"/>
  <c r="D37" i="93"/>
  <c r="C37" i="93"/>
  <c r="E36" i="93"/>
  <c r="E35" i="93"/>
  <c r="C34" i="93"/>
  <c r="E33" i="93"/>
  <c r="E32" i="93"/>
  <c r="E31" i="93"/>
  <c r="E30" i="93"/>
  <c r="D29" i="93"/>
  <c r="C29" i="93"/>
  <c r="E28" i="93"/>
  <c r="E27" i="93"/>
  <c r="E26" i="93"/>
  <c r="E25" i="93"/>
  <c r="E24" i="93"/>
  <c r="E23" i="93"/>
  <c r="E22" i="93"/>
  <c r="E21" i="93"/>
  <c r="E20" i="93"/>
  <c r="E19" i="93"/>
  <c r="E18" i="93"/>
  <c r="E17" i="93"/>
  <c r="E16" i="93"/>
  <c r="E15" i="93"/>
  <c r="E14" i="93"/>
  <c r="D13" i="93"/>
  <c r="C13" i="93"/>
  <c r="E12" i="93"/>
  <c r="E11" i="93"/>
  <c r="E10" i="93"/>
  <c r="E9" i="93"/>
  <c r="E8" i="93"/>
  <c r="D6" i="93"/>
  <c r="C6" i="93"/>
  <c r="H67" i="92"/>
  <c r="E67" i="92"/>
  <c r="H66" i="92"/>
  <c r="E66" i="92"/>
  <c r="H65" i="92"/>
  <c r="E65" i="92"/>
  <c r="H64" i="92"/>
  <c r="E64" i="92"/>
  <c r="H63" i="92"/>
  <c r="D63" i="92"/>
  <c r="C63" i="92"/>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G47" i="92"/>
  <c r="F47" i="92"/>
  <c r="D47" i="92"/>
  <c r="C47" i="92"/>
  <c r="H46" i="92"/>
  <c r="E46" i="92"/>
  <c r="H45" i="92"/>
  <c r="E45" i="92"/>
  <c r="H44" i="92"/>
  <c r="E44" i="92"/>
  <c r="H43" i="92"/>
  <c r="E43" i="92"/>
  <c r="H42" i="92"/>
  <c r="E42" i="92"/>
  <c r="G41" i="92"/>
  <c r="F41" i="92"/>
  <c r="D41" i="92"/>
  <c r="C41" i="92"/>
  <c r="H40" i="92"/>
  <c r="E40" i="92"/>
  <c r="H39" i="92"/>
  <c r="E39" i="92"/>
  <c r="H38" i="92"/>
  <c r="E38" i="92"/>
  <c r="H35" i="92"/>
  <c r="E35" i="92"/>
  <c r="H34" i="92"/>
  <c r="E34" i="92"/>
  <c r="H33" i="92"/>
  <c r="E33" i="92"/>
  <c r="H32" i="92"/>
  <c r="E32" i="92"/>
  <c r="H31" i="92"/>
  <c r="E31" i="92"/>
  <c r="G30" i="92"/>
  <c r="F30" i="92"/>
  <c r="D30" i="92"/>
  <c r="C30" i="92"/>
  <c r="H29" i="92"/>
  <c r="E29" i="92"/>
  <c r="H28" i="92"/>
  <c r="E28" i="92"/>
  <c r="G27" i="92"/>
  <c r="F27" i="92"/>
  <c r="C27" i="92"/>
  <c r="H26" i="92"/>
  <c r="E26" i="92"/>
  <c r="H25" i="92"/>
  <c r="E25" i="92"/>
  <c r="G24" i="92"/>
  <c r="F24" i="92"/>
  <c r="D24" i="92"/>
  <c r="C24" i="92"/>
  <c r="H23" i="92"/>
  <c r="E23" i="92"/>
  <c r="H22" i="92"/>
  <c r="E22" i="92"/>
  <c r="H21" i="92"/>
  <c r="E21" i="92"/>
  <c r="H20" i="92"/>
  <c r="E20" i="92"/>
  <c r="G19" i="92"/>
  <c r="F19" i="92"/>
  <c r="D19" i="92"/>
  <c r="C19" i="92"/>
  <c r="H18" i="92"/>
  <c r="E18" i="92"/>
  <c r="H17" i="92"/>
  <c r="E17" i="92"/>
  <c r="H16" i="92"/>
  <c r="E16" i="92"/>
  <c r="G15" i="92"/>
  <c r="F15" i="92"/>
  <c r="E15" i="92"/>
  <c r="H14" i="92"/>
  <c r="E14" i="92"/>
  <c r="H13" i="92"/>
  <c r="E13" i="92"/>
  <c r="H12" i="92"/>
  <c r="E12" i="92"/>
  <c r="H11" i="92"/>
  <c r="E11" i="92"/>
  <c r="H10" i="92"/>
  <c r="E10" i="92"/>
  <c r="H9" i="92"/>
  <c r="E9" i="92"/>
  <c r="H8" i="92"/>
  <c r="E8" i="92"/>
  <c r="G7" i="92"/>
  <c r="F7" i="92"/>
  <c r="D7" i="92"/>
  <c r="C7" i="92"/>
  <c r="G53" i="92" l="1"/>
  <c r="H30" i="92"/>
  <c r="H27" i="92"/>
  <c r="H19" i="92"/>
  <c r="H15" i="92"/>
  <c r="H7" i="92"/>
  <c r="E37" i="93"/>
  <c r="E29" i="93"/>
  <c r="E13" i="93"/>
  <c r="E27" i="92"/>
  <c r="D68" i="92"/>
  <c r="E63" i="92"/>
  <c r="E24" i="92"/>
  <c r="E34" i="93"/>
  <c r="E47" i="92"/>
  <c r="C43" i="93"/>
  <c r="D53" i="92"/>
  <c r="F36" i="92"/>
  <c r="E30" i="92"/>
  <c r="C68" i="92"/>
  <c r="E6" i="93"/>
  <c r="E19" i="92"/>
  <c r="E59" i="92"/>
  <c r="C36" i="92"/>
  <c r="G36" i="92"/>
  <c r="D36" i="92"/>
  <c r="E41" i="92"/>
  <c r="H47" i="92"/>
  <c r="H41" i="92"/>
  <c r="E8" i="94"/>
  <c r="E14" i="94"/>
  <c r="E30" i="94"/>
  <c r="E11" i="94"/>
  <c r="E17" i="94"/>
  <c r="D43" i="93"/>
  <c r="C53" i="92"/>
  <c r="H68" i="92"/>
  <c r="F53" i="92"/>
  <c r="E7" i="92"/>
  <c r="H24" i="92"/>
  <c r="G69" i="92" l="1"/>
  <c r="H53" i="92"/>
  <c r="F69" i="92"/>
  <c r="C45" i="93"/>
  <c r="D45" i="93"/>
  <c r="E68" i="92"/>
  <c r="D69" i="92"/>
  <c r="H36" i="92"/>
  <c r="E36" i="92"/>
  <c r="E43" i="93"/>
  <c r="C69" i="92"/>
  <c r="E53" i="92"/>
  <c r="H69" i="92" l="1"/>
  <c r="E45" i="93"/>
  <c r="E69" i="92"/>
  <c r="B1" i="80"/>
  <c r="G37" i="80"/>
  <c r="G8" i="80"/>
  <c r="G21" i="80" l="1"/>
  <c r="G6" i="71"/>
  <c r="F6" i="71"/>
  <c r="E6" i="71"/>
  <c r="D6" i="71"/>
  <c r="C13" i="71"/>
  <c r="F13" i="71" l="1"/>
  <c r="D13" i="71"/>
  <c r="E13" i="71"/>
  <c r="G13" i="71"/>
  <c r="G39" i="80"/>
  <c r="B1" i="79"/>
  <c r="B1" i="37"/>
  <c r="B1" i="36"/>
  <c r="B1" i="74"/>
  <c r="B1" i="64"/>
  <c r="B1" i="35"/>
  <c r="B1" i="69"/>
  <c r="B1" i="77"/>
  <c r="B1" i="28"/>
  <c r="B1" i="73"/>
  <c r="B1" i="72"/>
  <c r="B1" i="52"/>
  <c r="B1" i="71"/>
  <c r="B1" i="6"/>
  <c r="C26" i="79" l="1"/>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M21" i="37" s="1"/>
  <c r="L7" i="37"/>
  <c r="L21" i="37" s="1"/>
  <c r="J7" i="37"/>
  <c r="J21" i="37" s="1"/>
  <c r="I7" i="37"/>
  <c r="I21" i="37" s="1"/>
  <c r="H7" i="37"/>
  <c r="H21" i="37" s="1"/>
  <c r="G7" i="37"/>
  <c r="G21" i="37" s="1"/>
  <c r="F7" i="37"/>
  <c r="F21" i="37" s="1"/>
  <c r="C7" i="37"/>
  <c r="N14" i="37" l="1"/>
  <c r="E14" i="37"/>
  <c r="E7" i="37"/>
  <c r="C21" i="37"/>
  <c r="N8" i="37"/>
  <c r="E21" i="37" l="1"/>
  <c r="C12" i="79" s="1"/>
  <c r="N7" i="37"/>
  <c r="N21" i="37" s="1"/>
  <c r="K7" i="37"/>
  <c r="K21" i="37" s="1"/>
  <c r="C18" i="79" l="1"/>
  <c r="C5" i="73"/>
  <c r="C36" i="79" l="1"/>
  <c r="S22" i="35"/>
  <c r="C38" i="79" l="1"/>
  <c r="D22" i="35"/>
  <c r="E22" i="35"/>
  <c r="F22" i="35"/>
  <c r="G22" i="35"/>
  <c r="H22" i="35"/>
  <c r="I22" i="35"/>
  <c r="J22" i="35"/>
  <c r="K22" i="35"/>
  <c r="L22" i="35"/>
  <c r="M22" i="35"/>
  <c r="N22" i="35"/>
  <c r="O22" i="35"/>
  <c r="P22" i="35"/>
  <c r="Q22" i="35"/>
  <c r="R22" i="35"/>
  <c r="C22" i="35"/>
  <c r="G22" i="74" l="1"/>
  <c r="F22" i="74"/>
  <c r="V7" i="64" l="1"/>
  <c r="T21" i="64" l="1"/>
  <c r="U21" i="64"/>
  <c r="V9" i="64"/>
  <c r="D22" i="74" l="1"/>
  <c r="E22" i="74"/>
  <c r="H22" i="74" l="1"/>
  <c r="C8" i="73"/>
  <c r="C44" i="28"/>
  <c r="C13" i="73" l="1"/>
  <c r="C32" i="28"/>
  <c r="C31" i="28" l="1"/>
  <c r="C21" i="64"/>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36" i="28"/>
  <c r="C12" i="28"/>
  <c r="C42" i="28" l="1"/>
  <c r="C53" i="28"/>
  <c r="C6" i="28"/>
  <c r="C29" i="28" l="1"/>
  <c r="B2" i="93"/>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alcChain>
</file>

<file path=xl/sharedStrings.xml><?xml version="1.0" encoding="utf-8"?>
<sst xmlns="http://schemas.openxmlformats.org/spreadsheetml/2006/main" count="1586" uniqueCount="991">
  <si>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</si>
  <si>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</si>
  <si>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</si>
  <si>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</si>
  <si>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</si>
  <si>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</si>
  <si>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</si>
  <si>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</si>
  <si>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</si>
  <si>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</si>
  <si>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</si>
  <si>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</si>
  <si>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</si>
  <si>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</si>
  <si>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</si>
  <si>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</si>
  <si>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</si>
  <si>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</si>
  <si>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</si>
  <si>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</si>
  <si>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</si>
  <si>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</si>
  <si>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</si>
  <si>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</si>
  <si>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</si>
  <si>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</si>
  <si>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</si>
  <si>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</si>
  <si>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</si>
  <si>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</si>
  <si>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</si>
  <si>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</si>
  <si>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</si>
  <si>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</si>
  <si>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</si>
  <si>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</si>
  <si>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</si>
  <si>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</si>
  <si>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</si>
  <si>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</si>
  <si>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</si>
  <si>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</si>
  <si>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</si>
  <si>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</si>
  <si>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</si>
  <si>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</si>
  <si>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</si>
  <si>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</si>
  <si>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</si>
  <si>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</si>
  <si>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</si>
  <si>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</si>
  <si>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</si>
  <si>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</si>
  <si>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</si>
  <si>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</si>
  <si>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</si>
  <si>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</si>
  <si>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</si>
  <si>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</si>
  <si>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</si>
  <si>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</si>
  <si>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</si>
  <si>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</si>
  <si>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</si>
  <si>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</si>
  <si>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</si>
  <si>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</si>
  <si>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</si>
  <si>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</si>
  <si>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</si>
  <si>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</si>
  <si>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</si>
  <si>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</si>
  <si>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</si>
  <si>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</si>
  <si>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</si>
  <si>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</si>
  <si>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</si>
  <si>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</si>
  <si>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</si>
  <si>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</si>
  <si>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</si>
  <si>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</si>
  <si>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</si>
  <si>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</si>
  <si>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</si>
  <si>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</si>
  <si>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</si>
  <si>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</si>
  <si>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</si>
  <si>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</si>
  <si>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</si>
  <si>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</si>
  <si>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</si>
  <si>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</si>
  <si>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</si>
  <si>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</si>
  <si>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</si>
  <si>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</si>
  <si>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</si>
  <si>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</si>
  <si>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</si>
  <si>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</si>
  <si>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</si>
  <si>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</si>
  <si>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</si>
  <si>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</si>
  <si>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</si>
  <si>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</si>
  <si>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</si>
  <si>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</si>
  <si>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</si>
  <si>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</si>
  <si>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</si>
  <si>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</si>
  <si>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</si>
  <si>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</si>
  <si>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</si>
  <si>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</si>
  <si>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</si>
  <si>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</si>
  <si>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</si>
  <si>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</si>
  <si>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</si>
  <si>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</si>
  <si>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</si>
  <si>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</si>
  <si>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</si>
  <si>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</si>
  <si>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</si>
  <si>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</si>
  <si>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</si>
  <si>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</si>
  <si>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</si>
  <si>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</si>
  <si>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</si>
  <si>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</si>
  <si>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</si>
  <si>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</si>
  <si>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</si>
  <si>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</si>
  <si>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</si>
  <si>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</si>
  <si>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</si>
  <si>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</si>
  <si>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</si>
  <si>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</si>
  <si>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</si>
  <si>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</si>
  <si>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</si>
  <si>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</si>
  <si>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</si>
  <si>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</si>
  <si>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</si>
  <si>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</si>
  <si>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</si>
  <si>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</si>
  <si>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</si>
  <si>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</si>
  <si>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</si>
  <si>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</si>
  <si>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</si>
  <si>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</si>
  <si>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</si>
  <si>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</si>
  <si>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</si>
  <si>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</si>
  <si>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</si>
  <si>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</si>
  <si>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</si>
  <si>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</si>
  <si>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</si>
  <si>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</si>
  <si>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</si>
  <si>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</si>
  <si>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</si>
  <si>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</si>
  <si>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</si>
  <si>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</si>
  <si>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</si>
  <si>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</si>
  <si>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</si>
  <si>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</si>
  <si>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</si>
  <si>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</si>
  <si>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</si>
  <si>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</si>
  <si>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</si>
  <si>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</si>
  <si>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</si>
  <si>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</si>
  <si>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</si>
  <si>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</si>
  <si>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</si>
  <si>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</si>
  <si>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</si>
  <si>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</si>
  <si>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</si>
  <si>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</si>
  <si>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</si>
  <si>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</si>
  <si>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</si>
  <si>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</si>
  <si>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</si>
  <si>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</si>
  <si>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</si>
  <si>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</si>
  <si>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</si>
  <si>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</si>
  <si>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</si>
  <si>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</si>
  <si>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</si>
  <si>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</si>
  <si>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</si>
  <si>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</si>
  <si>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</si>
  <si>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</si>
  <si>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</si>
  <si>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</si>
  <si>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</si>
  <si>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</si>
  <si>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</si>
  <si>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</si>
  <si>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</si>
  <si>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</si>
  <si>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</si>
  <si>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</si>
  <si>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</si>
  <si>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</si>
  <si>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</si>
  <si>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</si>
  <si>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</si>
  <si>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</si>
  <si>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</si>
  <si>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</si>
  <si>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</si>
  <si>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</si>
  <si>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</si>
  <si>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</si>
  <si>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</si>
  <si>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</si>
  <si>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</si>
  <si>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</si>
  <si>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</si>
  <si>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</si>
  <si>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</si>
  <si>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</si>
  <si>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</si>
  <si>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</si>
  <si>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</si>
  <si>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</si>
  <si>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</si>
  <si>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</si>
  <si>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</si>
  <si>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</si>
  <si>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</si>
  <si>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</si>
  <si>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</si>
  <si>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</si>
  <si>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</si>
  <si>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</si>
  <si>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</si>
  <si>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</si>
  <si>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</si>
  <si>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</si>
  <si>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</si>
  <si>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</si>
  <si>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</si>
  <si>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</si>
  <si>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</si>
  <si>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</si>
  <si>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</si>
  <si>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</si>
  <si>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</si>
  <si>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</si>
  <si>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</si>
  <si>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</si>
  <si>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</si>
  <si>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</si>
  <si>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</si>
  <si>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</si>
  <si>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</si>
  <si>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</si>
  <si>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</si>
  <si>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</si>
  <si>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</si>
  <si>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</si>
  <si>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</si>
  <si>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</si>
  <si>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</si>
  <si>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</si>
  <si>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</si>
  <si>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</si>
  <si>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</si>
  <si>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</si>
  <si>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</si>
  <si>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</si>
  <si>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</si>
  <si>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</si>
  <si>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</si>
  <si>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</si>
  <si>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</si>
  <si>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</si>
  <si>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</si>
  <si>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</si>
  <si>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</si>
  <si>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</si>
  <si>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</si>
  <si>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</si>
  <si>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</si>
  <si>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</si>
  <si>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</si>
  <si>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</si>
  <si>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</si>
  <si>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</si>
  <si>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</si>
  <si>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</si>
  <si>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</si>
  <si>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</si>
  <si>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</si>
  <si>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</si>
  <si>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</si>
  <si>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</si>
  <si>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</si>
  <si>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</si>
  <si>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</si>
  <si>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</si>
  <si>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</si>
  <si>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</si>
  <si>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</si>
  <si>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</si>
  <si>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</si>
  <si>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</si>
  <si>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</si>
  <si>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</si>
  <si>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</si>
  <si>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</si>
  <si>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</si>
  <si>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</si>
  <si>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</si>
  <si>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</si>
  <si>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</si>
  <si>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</si>
  <si>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</si>
  <si>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</si>
  <si>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</si>
  <si>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</si>
  <si>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</si>
  <si>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</si>
  <si>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</si>
  <si>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</si>
  <si>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</si>
  <si>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</si>
  <si>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</si>
  <si>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</si>
  <si>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</si>
  <si>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</si>
  <si>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</si>
  <si>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</si>
  <si>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</si>
  <si>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</si>
  <si>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</si>
  <si>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</si>
  <si>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</si>
  <si>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</si>
  <si>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</si>
  <si>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</si>
  <si>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</si>
  <si>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</si>
  <si>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</si>
  <si>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</si>
  <si>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</si>
  <si>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</si>
  <si>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</si>
  <si>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</si>
  <si>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</si>
  <si>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</si>
  <si>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</si>
  <si>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</si>
  <si>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</si>
  <si>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</si>
  <si>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</si>
  <si>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</si>
  <si>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</si>
  <si>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</si>
  <si>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</si>
  <si>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</si>
  <si>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</si>
  <si>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</si>
  <si>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</si>
  <si>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</si>
  <si>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</si>
  <si>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</si>
  <si>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</si>
  <si>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</si>
  <si>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</si>
  <si>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</si>
  <si>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</si>
  <si>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</si>
  <si>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</si>
  <si>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</si>
  <si>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</si>
  <si>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</si>
  <si>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</si>
  <si>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</si>
  <si>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</si>
  <si>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</si>
  <si>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</si>
  <si>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</si>
  <si>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</si>
  <si>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</si>
  <si>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</si>
  <si>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</si>
  <si>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</si>
  <si>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</si>
  <si>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</si>
  <si>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</si>
  <si>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</si>
  <si>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</si>
  <si>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</si>
  <si>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</si>
  <si>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</si>
  <si>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</si>
  <si>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</si>
  <si>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</si>
  <si>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</si>
  <si>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</si>
  <si>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</si>
  <si>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</si>
  <si>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</si>
  <si>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</si>
  <si>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</si>
  <si>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</si>
  <si>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</si>
  <si>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</si>
  <si>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</si>
  <si>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</si>
  <si>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</si>
  <si>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</si>
  <si>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</si>
  <si>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</si>
  <si>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</si>
  <si>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</si>
  <si>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</si>
  <si>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</si>
  <si>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</si>
  <si>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</si>
  <si>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</si>
  <si>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</si>
  <si>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</si>
  <si>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</si>
  <si>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</si>
  <si>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</si>
  <si>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</si>
  <si>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</si>
  <si>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</si>
  <si>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</si>
  <si>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</si>
  <si>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</si>
  <si>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</si>
  <si>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</si>
  <si>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</si>
  <si>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</si>
  <si>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</si>
  <si>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</si>
  <si>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</si>
  <si>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</si>
  <si>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</si>
  <si>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</si>
  <si>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</si>
  <si>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</si>
  <si>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</si>
  <si>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</si>
  <si>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</si>
  <si>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</si>
  <si>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</si>
  <si>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</si>
  <si>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</si>
  <si>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</si>
  <si>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</si>
  <si>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</si>
  <si>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</si>
  <si>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</si>
  <si>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</si>
  <si>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</si>
  <si>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</si>
  <si>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</si>
  <si>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</si>
  <si>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</si>
  <si>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</si>
  <si>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</si>
  <si>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</si>
  <si>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</si>
  <si>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</si>
  <si>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</si>
  <si>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</si>
  <si>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</si>
  <si>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</si>
  <si>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</si>
  <si>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</si>
  <si>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</si>
  <si>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</si>
  <si>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</si>
  <si>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</si>
  <si>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</si>
  <si>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</si>
  <si>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</si>
  <si>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</si>
  <si>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</si>
  <si>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</si>
  <si>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</si>
  <si>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</si>
  <si>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</si>
  <si>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</si>
  <si>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</si>
  <si>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</si>
  <si>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</si>
  <si>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</si>
  <si>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</si>
  <si>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</si>
  <si>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</si>
  <si>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</si>
  <si>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</si>
  <si>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</si>
  <si>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</si>
  <si>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</si>
  <si>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</si>
  <si>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</si>
  <si>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</si>
  <si>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</si>
  <si>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</si>
  <si>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</si>
  <si>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</si>
  <si>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</si>
  <si>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</si>
  <si>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</si>
  <si>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</si>
  <si>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</si>
  <si>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</si>
  <si>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</si>
  <si>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</si>
  <si>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</si>
  <si>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</si>
  <si>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</si>
  <si>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</si>
  <si>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</si>
  <si>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</si>
  <si>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</si>
  <si>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</si>
  <si>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</si>
  <si>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</si>
  <si>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</si>
  <si>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</si>
  <si>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</si>
  <si>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</si>
  <si>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</si>
  <si>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</si>
  <si>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</si>
  <si>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</si>
  <si>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</si>
  <si>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</si>
  <si>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</si>
  <si>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</si>
  <si>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</si>
  <si>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</si>
  <si>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</si>
  <si>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</si>
  <si>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</si>
  <si>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</si>
  <si>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</si>
  <si>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</si>
  <si>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</si>
  <si>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</si>
  <si>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</si>
  <si>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</si>
  <si>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</si>
  <si>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</si>
  <si>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</si>
  <si>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</si>
  <si>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</si>
  <si>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</si>
  <si>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</si>
  <si>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</si>
  <si>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</si>
  <si>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</si>
  <si>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</si>
  <si>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</si>
  <si>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</si>
  <si>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</si>
  <si>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</si>
  <si>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</si>
  <si>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</si>
  <si>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</si>
  <si>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</si>
  <si>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</si>
  <si>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</si>
  <si>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</si>
  <si>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</si>
  <si>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</si>
  <si>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</si>
  <si>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</si>
  <si>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</si>
  <si>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</si>
  <si>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</si>
  <si>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</si>
  <si>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</si>
  <si>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</si>
  <si>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</si>
  <si>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</si>
  <si>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</si>
  <si>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</si>
  <si>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</si>
  <si>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</si>
  <si>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</si>
  <si>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</si>
  <si>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</si>
  <si>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</si>
  <si>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</si>
  <si>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</si>
  <si>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</si>
  <si>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</si>
  <si>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</si>
  <si>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</si>
  <si>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</si>
  <si>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</si>
  <si>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</si>
  <si>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</si>
  <si>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</si>
  <si>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</si>
  <si>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</si>
  <si>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</si>
  <si>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</si>
  <si>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</si>
  <si>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</si>
  <si>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</si>
  <si>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</si>
  <si>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</si>
  <si>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</si>
  <si>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</si>
  <si>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</si>
  <si>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</si>
  <si>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</si>
  <si>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</si>
  <si>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</si>
  <si>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</si>
  <si>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</si>
  <si>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</si>
  <si>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</si>
  <si>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</si>
  <si>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</si>
  <si>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</si>
  <si>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</si>
  <si>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</si>
  <si>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</si>
  <si>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</si>
  <si>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</si>
  <si>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</si>
  <si>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</si>
  <si>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</si>
  <si>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</si>
  <si>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</si>
  <si>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</si>
  <si>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</si>
  <si>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</si>
  <si>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</si>
  <si>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</si>
  <si>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</si>
  <si>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</si>
  <si>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</si>
  <si>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</si>
  <si>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</si>
  <si>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</si>
  <si>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</si>
  <si>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</si>
  <si>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</si>
  <si>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</si>
  <si>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</si>
  <si>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</si>
  <si>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</si>
  <si>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</si>
  <si>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</si>
  <si>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</si>
  <si>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</si>
  <si>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</si>
  <si>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</si>
  <si>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</si>
  <si>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</si>
  <si>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</si>
  <si>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</si>
  <si>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</si>
  <si>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</si>
  <si>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</si>
  <si>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</si>
  <si>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</si>
  <si>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</si>
  <si>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</si>
  <si>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</si>
  <si>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</si>
  <si>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</si>
  <si>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</si>
  <si>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</si>
  <si>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</si>
  <si>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</si>
  <si>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</si>
  <si>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</si>
  <si>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</si>
  <si>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</si>
  <si>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</si>
  <si>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</si>
  <si>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</si>
  <si>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</si>
  <si>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</si>
  <si>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</si>
  <si>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</si>
  <si>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</si>
  <si>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</si>
  <si>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</si>
  <si>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</si>
  <si>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</si>
  <si>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</si>
  <si>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</si>
  <si>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</si>
  <si>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</si>
  <si>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</si>
  <si>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</si>
  <si>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</si>
  <si>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</si>
  <si>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</si>
  <si>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</si>
  <si>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</si>
  <si>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</si>
  <si>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</si>
  <si>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</si>
  <si>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</si>
  <si>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</si>
  <si>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</si>
  <si>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</si>
  <si>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</si>
  <si>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</si>
  <si>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</si>
  <si>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</si>
  <si>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</si>
  <si>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</si>
  <si>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</si>
  <si>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</si>
  <si>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</si>
  <si>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</si>
  <si>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</si>
  <si>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</si>
  <si>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</si>
  <si>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</si>
  <si>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</si>
  <si>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</si>
  <si>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</si>
  <si>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</si>
  <si>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</si>
  <si>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</si>
  <si>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</si>
  <si>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</si>
  <si>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</si>
  <si>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</si>
  <si>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</si>
  <si>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</si>
  <si>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</si>
  <si>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</si>
  <si>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</si>
  <si>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</si>
  <si>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</si>
  <si>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</si>
  <si>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</si>
  <si>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</si>
  <si>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</si>
  <si>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</si>
  <si>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</si>
  <si>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</si>
  <si>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</si>
  <si>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</si>
  <si>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</si>
  <si>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</si>
  <si>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</si>
  <si>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</si>
  <si>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</si>
  <si>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</si>
  <si>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</si>
  <si>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</si>
  <si>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</si>
  <si>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</si>
  <si>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</si>
  <si>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</si>
  <si>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</si>
  <si>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</si>
  <si>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</si>
  <si>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</si>
  <si>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</si>
  <si>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</si>
  <si>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</si>
  <si>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</si>
  <si>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</si>
  <si>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</si>
  <si>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</si>
  <si>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</si>
  <si>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</si>
  <si>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</si>
  <si>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</si>
  <si>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</si>
  <si>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</si>
  <si>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</si>
  <si>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</si>
  <si>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</si>
  <si>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</si>
  <si>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</si>
  <si>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</si>
  <si>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</si>
  <si>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</si>
  <si>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</si>
  <si>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</si>
  <si>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</si>
  <si>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</si>
  <si>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</si>
  <si>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</si>
  <si>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</si>
  <si>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</si>
  <si>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</si>
  <si>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</si>
  <si>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</si>
  <si>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</si>
  <si>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</si>
  <si>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</si>
  <si>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</si>
  <si>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</si>
  <si>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</si>
  <si>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</si>
  <si>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</si>
  <si>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</si>
  <si>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</si>
  <si>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</si>
  <si>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</si>
  <si>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</si>
  <si>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</si>
  <si>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</si>
  <si>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</si>
  <si>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</si>
  <si>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</si>
  <si>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</si>
  <si>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</si>
  <si>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</si>
  <si>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</si>
  <si>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</si>
  <si>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</si>
  <si>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</si>
  <si>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</si>
  <si>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</si>
  <si>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</si>
  <si>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</si>
  <si>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</si>
  <si>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</si>
  <si>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</si>
  <si>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</si>
  <si>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</si>
  <si>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</si>
  <si>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</si>
  <si>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</si>
  <si>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</si>
  <si>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</si>
  <si>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</si>
  <si>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</si>
  <si>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</si>
  <si>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</si>
  <si>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</si>
  <si>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</si>
  <si>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</si>
  <si>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</si>
  <si>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</si>
  <si>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</si>
  <si>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</si>
  <si>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</si>
  <si>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</si>
  <si>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</si>
  <si>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</si>
  <si>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</si>
  <si>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</si>
  <si>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</si>
  <si>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</si>
  <si>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</si>
  <si>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</si>
  <si>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</si>
  <si>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</si>
  <si>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</si>
  <si>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</si>
  <si>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</si>
  <si>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</si>
  <si>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</si>
  <si>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</si>
  <si>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</si>
  <si>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</si>
  <si>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</si>
  <si>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</si>
  <si>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</si>
  <si>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</si>
  <si>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</si>
  <si>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</si>
  <si>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</si>
  <si>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</si>
  <si>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</si>
  <si>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</si>
  <si>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</si>
  <si>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</si>
  <si>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</si>
  <si>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</si>
  <si>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</si>
  <si>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</si>
  <si>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</si>
  <si>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</si>
  <si>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</si>
  <si>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</si>
  <si>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</si>
  <si>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</si>
  <si>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</si>
  <si>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</si>
  <si>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</si>
  <si>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</si>
  <si>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</si>
  <si>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</si>
  <si>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</si>
  <si>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</si>
  <si>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</si>
  <si>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</si>
  <si>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</si>
  <si>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</si>
  <si>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</si>
  <si>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</si>
  <si>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</si>
  <si>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</si>
  <si>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</si>
  <si>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</si>
  <si>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</si>
  <si>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</si>
  <si>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</si>
  <si>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</si>
  <si>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</si>
  <si>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</si>
  <si>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</si>
  <si>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</si>
  <si>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</si>
  <si>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</si>
  <si>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</si>
  <si>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</si>
  <si>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</si>
  <si>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</si>
  <si>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</si>
  <si>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</si>
  <si>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</si>
  <si>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</si>
  <si>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</si>
  <si>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</si>
  <si>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</si>
  <si>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</si>
  <si>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</si>
  <si>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სს "ბანკი ქართუ"</t>
  </si>
  <si>
    <t>ნ. ხაინდრავა</t>
  </si>
  <si>
    <t>ნატო ხაინდრავა</t>
  </si>
  <si>
    <t>არადამოუკიდებელი თავმჯდომარე</t>
  </si>
  <si>
    <t>ლაშა მეგრელიძე</t>
  </si>
  <si>
    <t>დამოუკიდებელი წევრი</t>
  </si>
  <si>
    <t xml:space="preserve">ბესიკ დემეტრაშვილი                                                                                  </t>
  </si>
  <si>
    <t>არადამოუკიდებელი წევრი</t>
  </si>
  <si>
    <t>ზაზა ვერძეული</t>
  </si>
  <si>
    <t>თეა ჯოხაძე</t>
  </si>
  <si>
    <t>არადამოუკიდებელ წევრი</t>
  </si>
  <si>
    <t>ზურაბ გელენიძე</t>
  </si>
  <si>
    <t>გენერალური დირექტორი</t>
  </si>
  <si>
    <t>გივი ლებანიძე</t>
  </si>
  <si>
    <t>გენერალური დირექტორის მოადგილე - ფინანსური დირექტორი</t>
  </si>
  <si>
    <t>ბექა კვარაცხელია</t>
  </si>
  <si>
    <t>გენერალური დირექტორის მოადგილე - რისკების დირექტორი</t>
  </si>
  <si>
    <t>ზურაბ გოგუა</t>
  </si>
  <si>
    <t>გენერალური დირექტორის მოადგილე - კომერციული დირექტორი</t>
  </si>
  <si>
    <t>გიორგი კორსანტია</t>
  </si>
  <si>
    <t>გენერალური დირექტორის მოადგილე - ინფორმაციული ტექნოლოგიების დირექტორი</t>
  </si>
  <si>
    <t>ვახტანგ მაჭავარიანი</t>
  </si>
  <si>
    <t xml:space="preserve">
გენერალური დირექტორის მოადგილე - ადმინისტრაციული დირექტორი</t>
  </si>
  <si>
    <t xml:space="preserve">ა(ა)იპ საერთაშორისო საქველმოქმედო ფონდი "ქართუ"                                                     </t>
  </si>
  <si>
    <t xml:space="preserve">უტა ივანიშვილი </t>
  </si>
  <si>
    <t>ცხრილი 9 (Capital), N28 &amp; N38</t>
  </si>
  <si>
    <t xml:space="preserve"> ცხრილი 9 (Capital), N2</t>
  </si>
  <si>
    <t>ცხრილი 9 (Capital), N27</t>
  </si>
  <si>
    <t xml:space="preserve"> ცხრილი 9 (Capital), N8</t>
  </si>
  <si>
    <t xml:space="preserve"> ცხრილი 9 (Capital), N5 &amp; N6</t>
  </si>
  <si>
    <t>ზ. გელენიძე</t>
  </si>
  <si>
    <t>www.cartubank.ge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</si>
</sst>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36">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scheme val="minor"/>
    </font>
    <font>
      <u/>
      <sz val="8"/>
      <name val="Sylfaen"/>
      <family val="1"/>
    </font>
    <font>
      <b/>
      <i/>
      <sz val="10"/>
      <color theme="1"/>
      <name val="Calibri"/>
      <family val="2"/>
      <scheme val="minor"/>
    </font>
    <font>
      <u/>
      <sz val="10"/>
      <color indexed="12"/>
      <name val="Calibri"/>
      <family val="2"/>
      <scheme val="minor"/>
    </font>
    <font>
      <i/>
      <sz val="10"/>
      <name val="Calibri"/>
      <family val="2"/>
      <scheme val="minor"/>
    </font>
    <font>
      <sz val="11"/>
      <color rgb="FFFF0000"/>
      <name val="Calibri"/>
      <family val="2"/>
      <scheme val="minor"/>
    </font>
    <font>
      <b/>
      <sz val="9"/>
      <name val="Calibri"/>
      <family val="2"/>
      <scheme val="minor"/>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s>
  <borders count="16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
      <left style="medium">
        <color indexed="64"/>
      </left>
      <right/>
      <top style="thin">
        <color auto="1"/>
      </top>
      <bottom style="medium">
        <color indexed="64"/>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0" fillId="0" borderId="0"/>
    <xf numFmtId="168" fontId="21" fillId="37" borderId="0"/>
    <xf numFmtId="169" fontId="21" fillId="37" borderId="0"/>
    <xf numFmtId="168" fontId="21" fillId="37" borderId="0"/>
    <xf numFmtId="0" fontId="22" fillId="38" borderId="0" applyNumberFormat="0" applyBorder="0" applyAlignment="0" applyProtection="0"/>
    <xf numFmtId="0" fontId="4" fillId="13"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0" fontId="22"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168" fontId="23" fillId="38" borderId="0" applyNumberFormat="0" applyBorder="0" applyAlignment="0" applyProtection="0"/>
    <xf numFmtId="169" fontId="23" fillId="38" borderId="0" applyNumberFormat="0" applyBorder="0" applyAlignment="0" applyProtection="0"/>
    <xf numFmtId="168" fontId="23" fillId="38"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4" fillId="17"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0" fontId="22"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168" fontId="23" fillId="39" borderId="0" applyNumberFormat="0" applyBorder="0" applyAlignment="0" applyProtection="0"/>
    <xf numFmtId="169" fontId="23" fillId="39" borderId="0" applyNumberFormat="0" applyBorder="0" applyAlignment="0" applyProtection="0"/>
    <xf numFmtId="168" fontId="23" fillId="39"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4" fillId="21"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0" fontId="22"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168" fontId="23" fillId="40" borderId="0" applyNumberFormat="0" applyBorder="0" applyAlignment="0" applyProtection="0"/>
    <xf numFmtId="169" fontId="23" fillId="40" borderId="0" applyNumberFormat="0" applyBorder="0" applyAlignment="0" applyProtection="0"/>
    <xf numFmtId="168" fontId="23" fillId="40"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4" fillId="25"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0" fontId="22"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4" fillId="29"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0" fontId="22"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168" fontId="23" fillId="42" borderId="0" applyNumberFormat="0" applyBorder="0" applyAlignment="0" applyProtection="0"/>
    <xf numFmtId="169" fontId="23" fillId="42" borderId="0" applyNumberFormat="0" applyBorder="0" applyAlignment="0" applyProtection="0"/>
    <xf numFmtId="168" fontId="23"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4" fillId="3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0" fontId="22"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168" fontId="23" fillId="43" borderId="0" applyNumberFormat="0" applyBorder="0" applyAlignment="0" applyProtection="0"/>
    <xf numFmtId="169" fontId="23" fillId="43" borderId="0" applyNumberFormat="0" applyBorder="0" applyAlignment="0" applyProtection="0"/>
    <xf numFmtId="168" fontId="23"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4" fillId="1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0" fontId="22"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4" fillId="18"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0" fontId="22"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4" fillId="22"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0" fontId="22"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168" fontId="23" fillId="46" borderId="0" applyNumberFormat="0" applyBorder="0" applyAlignment="0" applyProtection="0"/>
    <xf numFmtId="169" fontId="23" fillId="46" borderId="0" applyNumberFormat="0" applyBorder="0" applyAlignment="0" applyProtection="0"/>
    <xf numFmtId="168" fontId="23" fillId="46" borderId="0" applyNumberFormat="0" applyBorder="0" applyAlignment="0" applyProtection="0"/>
    <xf numFmtId="0" fontId="22" fillId="46" borderId="0" applyNumberFormat="0" applyBorder="0" applyAlignment="0" applyProtection="0"/>
    <xf numFmtId="0" fontId="22" fillId="41" borderId="0" applyNumberFormat="0" applyBorder="0" applyAlignment="0" applyProtection="0"/>
    <xf numFmtId="0" fontId="4" fillId="26"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0" fontId="22"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168" fontId="23" fillId="41" borderId="0" applyNumberFormat="0" applyBorder="0" applyAlignment="0" applyProtection="0"/>
    <xf numFmtId="169" fontId="23" fillId="41" borderId="0" applyNumberFormat="0" applyBorder="0" applyAlignment="0" applyProtection="0"/>
    <xf numFmtId="168" fontId="23" fillId="41"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4" fillId="30"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0" fontId="22"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0" fontId="22" fillId="44" borderId="0" applyNumberFormat="0" applyBorder="0" applyAlignment="0" applyProtection="0"/>
    <xf numFmtId="0" fontId="22" fillId="47" borderId="0" applyNumberFormat="0" applyBorder="0" applyAlignment="0" applyProtection="0"/>
    <xf numFmtId="0" fontId="4" fillId="34"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0" fontId="22"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0" fontId="22" fillId="47" borderId="0" applyNumberFormat="0" applyBorder="0" applyAlignment="0" applyProtection="0"/>
    <xf numFmtId="0" fontId="24" fillId="48" borderId="0" applyNumberFormat="0" applyBorder="0" applyAlignment="0" applyProtection="0"/>
    <xf numFmtId="0" fontId="25" fillId="15"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0" fontId="24" fillId="48"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168" fontId="26" fillId="48" borderId="0" applyNumberFormat="0" applyBorder="0" applyAlignment="0" applyProtection="0"/>
    <xf numFmtId="169" fontId="26" fillId="48" borderId="0" applyNumberFormat="0" applyBorder="0" applyAlignment="0" applyProtection="0"/>
    <xf numFmtId="168" fontId="26" fillId="48"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5" fillId="19"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0" fontId="24" fillId="45"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5" fillId="23"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0" fontId="24" fillId="46"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0" fontId="24" fillId="46" borderId="0" applyNumberFormat="0" applyBorder="0" applyAlignment="0" applyProtection="0"/>
    <xf numFmtId="0" fontId="24" fillId="49" borderId="0" applyNumberFormat="0" applyBorder="0" applyAlignment="0" applyProtection="0"/>
    <xf numFmtId="0" fontId="25" fillId="27"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0" fontId="24" fillId="49"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5" fillId="31"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0" fontId="24" fillId="50"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5" fillId="35" borderId="0" applyNumberFormat="0" applyBorder="0" applyAlignment="0" applyProtection="0"/>
    <xf numFmtId="168" fontId="26" fillId="51" borderId="0" applyNumberFormat="0" applyBorder="0" applyAlignment="0" applyProtection="0"/>
    <xf numFmtId="168" fontId="26" fillId="51" borderId="0" applyNumberFormat="0" applyBorder="0" applyAlignment="0" applyProtection="0"/>
    <xf numFmtId="169" fontId="26" fillId="51" borderId="0" applyNumberFormat="0" applyBorder="0" applyAlignment="0" applyProtection="0"/>
    <xf numFmtId="0" fontId="24" fillId="51"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168" fontId="26" fillId="51" borderId="0" applyNumberFormat="0" applyBorder="0" applyAlignment="0" applyProtection="0"/>
    <xf numFmtId="169" fontId="26" fillId="51" borderId="0" applyNumberFormat="0" applyBorder="0" applyAlignment="0" applyProtection="0"/>
    <xf numFmtId="168" fontId="26" fillId="51" borderId="0" applyNumberFormat="0" applyBorder="0" applyAlignment="0" applyProtection="0"/>
    <xf numFmtId="168" fontId="26" fillId="51" borderId="0" applyNumberFormat="0" applyBorder="0" applyAlignment="0" applyProtection="0"/>
    <xf numFmtId="169" fontId="26" fillId="51" borderId="0" applyNumberFormat="0" applyBorder="0" applyAlignment="0" applyProtection="0"/>
    <xf numFmtId="168" fontId="26" fillId="51" borderId="0" applyNumberFormat="0" applyBorder="0" applyAlignment="0" applyProtection="0"/>
    <xf numFmtId="168" fontId="26" fillId="51" borderId="0" applyNumberFormat="0" applyBorder="0" applyAlignment="0" applyProtection="0"/>
    <xf numFmtId="169" fontId="26" fillId="51" borderId="0" applyNumberFormat="0" applyBorder="0" applyAlignment="0" applyProtection="0"/>
    <xf numFmtId="168" fontId="26" fillId="51" borderId="0" applyNumberFormat="0" applyBorder="0" applyAlignment="0" applyProtection="0"/>
    <xf numFmtId="168" fontId="26" fillId="51" borderId="0" applyNumberFormat="0" applyBorder="0" applyAlignment="0" applyProtection="0"/>
    <xf numFmtId="169" fontId="26" fillId="51" borderId="0" applyNumberFormat="0" applyBorder="0" applyAlignment="0" applyProtection="0"/>
    <xf numFmtId="168" fontId="26" fillId="51" borderId="0" applyNumberFormat="0" applyBorder="0" applyAlignment="0" applyProtection="0"/>
    <xf numFmtId="0" fontId="24" fillId="51"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4" fillId="53" borderId="0" applyNumberFormat="0" applyBorder="0" applyAlignment="0" applyProtection="0"/>
    <xf numFmtId="0" fontId="24" fillId="54" borderId="0" applyNumberFormat="0" applyBorder="0" applyAlignment="0" applyProtection="0"/>
    <xf numFmtId="0" fontId="25" fillId="12" borderId="0" applyNumberFormat="0" applyBorder="0" applyAlignment="0" applyProtection="0"/>
    <xf numFmtId="168" fontId="26" fillId="54" borderId="0" applyNumberFormat="0" applyBorder="0" applyAlignment="0" applyProtection="0"/>
    <xf numFmtId="168" fontId="26" fillId="54" borderId="0" applyNumberFormat="0" applyBorder="0" applyAlignment="0" applyProtection="0"/>
    <xf numFmtId="169" fontId="26" fillId="54" borderId="0" applyNumberFormat="0" applyBorder="0" applyAlignment="0" applyProtection="0"/>
    <xf numFmtId="0" fontId="24" fillId="54"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168" fontId="26" fillId="54" borderId="0" applyNumberFormat="0" applyBorder="0" applyAlignment="0" applyProtection="0"/>
    <xf numFmtId="169" fontId="26" fillId="54" borderId="0" applyNumberFormat="0" applyBorder="0" applyAlignment="0" applyProtection="0"/>
    <xf numFmtId="168" fontId="26" fillId="54" borderId="0" applyNumberFormat="0" applyBorder="0" applyAlignment="0" applyProtection="0"/>
    <xf numFmtId="168" fontId="26" fillId="54" borderId="0" applyNumberFormat="0" applyBorder="0" applyAlignment="0" applyProtection="0"/>
    <xf numFmtId="169" fontId="26" fillId="54" borderId="0" applyNumberFormat="0" applyBorder="0" applyAlignment="0" applyProtection="0"/>
    <xf numFmtId="168" fontId="26" fillId="54" borderId="0" applyNumberFormat="0" applyBorder="0" applyAlignment="0" applyProtection="0"/>
    <xf numFmtId="168" fontId="26" fillId="54" borderId="0" applyNumberFormat="0" applyBorder="0" applyAlignment="0" applyProtection="0"/>
    <xf numFmtId="169" fontId="26" fillId="54" borderId="0" applyNumberFormat="0" applyBorder="0" applyAlignment="0" applyProtection="0"/>
    <xf numFmtId="168" fontId="26" fillId="54" borderId="0" applyNumberFormat="0" applyBorder="0" applyAlignment="0" applyProtection="0"/>
    <xf numFmtId="168" fontId="26" fillId="54" borderId="0" applyNumberFormat="0" applyBorder="0" applyAlignment="0" applyProtection="0"/>
    <xf numFmtId="169" fontId="26" fillId="54" borderId="0" applyNumberFormat="0" applyBorder="0" applyAlignment="0" applyProtection="0"/>
    <xf numFmtId="168" fontId="26" fillId="54" borderId="0" applyNumberFormat="0" applyBorder="0" applyAlignment="0" applyProtection="0"/>
    <xf numFmtId="0" fontId="24" fillId="54" borderId="0" applyNumberFormat="0" applyBorder="0" applyAlignment="0" applyProtection="0"/>
    <xf numFmtId="0" fontId="24" fillId="54" borderId="0" applyNumberFormat="0" applyBorder="0" applyAlignment="0" applyProtection="0"/>
    <xf numFmtId="0" fontId="24" fillId="54" borderId="0" applyNumberFormat="0" applyBorder="0" applyAlignment="0" applyProtection="0"/>
    <xf numFmtId="0" fontId="22" fillId="55" borderId="0" applyNumberFormat="0" applyBorder="0" applyAlignment="0" applyProtection="0"/>
    <xf numFmtId="0" fontId="22" fillId="56" borderId="0" applyNumberFormat="0" applyBorder="0" applyAlignment="0" applyProtection="0"/>
    <xf numFmtId="0" fontId="24" fillId="57" borderId="0" applyNumberFormat="0" applyBorder="0" applyAlignment="0" applyProtection="0"/>
    <xf numFmtId="0" fontId="24" fillId="58" borderId="0" applyNumberFormat="0" applyBorder="0" applyAlignment="0" applyProtection="0"/>
    <xf numFmtId="0" fontId="25" fillId="16" borderId="0" applyNumberFormat="0" applyBorder="0" applyAlignment="0" applyProtection="0"/>
    <xf numFmtId="168" fontId="26" fillId="58" borderId="0" applyNumberFormat="0" applyBorder="0" applyAlignment="0" applyProtection="0"/>
    <xf numFmtId="168" fontId="26" fillId="58" borderId="0" applyNumberFormat="0" applyBorder="0" applyAlignment="0" applyProtection="0"/>
    <xf numFmtId="169" fontId="26" fillId="58" borderId="0" applyNumberFormat="0" applyBorder="0" applyAlignment="0" applyProtection="0"/>
    <xf numFmtId="0" fontId="24" fillId="58"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168" fontId="26" fillId="58" borderId="0" applyNumberFormat="0" applyBorder="0" applyAlignment="0" applyProtection="0"/>
    <xf numFmtId="169" fontId="26" fillId="58" borderId="0" applyNumberFormat="0" applyBorder="0" applyAlignment="0" applyProtection="0"/>
    <xf numFmtId="168" fontId="26" fillId="58" borderId="0" applyNumberFormat="0" applyBorder="0" applyAlignment="0" applyProtection="0"/>
    <xf numFmtId="168" fontId="26" fillId="58" borderId="0" applyNumberFormat="0" applyBorder="0" applyAlignment="0" applyProtection="0"/>
    <xf numFmtId="169" fontId="26" fillId="58" borderId="0" applyNumberFormat="0" applyBorder="0" applyAlignment="0" applyProtection="0"/>
    <xf numFmtId="168" fontId="26" fillId="58" borderId="0" applyNumberFormat="0" applyBorder="0" applyAlignment="0" applyProtection="0"/>
    <xf numFmtId="168" fontId="26" fillId="58" borderId="0" applyNumberFormat="0" applyBorder="0" applyAlignment="0" applyProtection="0"/>
    <xf numFmtId="169" fontId="26" fillId="58" borderId="0" applyNumberFormat="0" applyBorder="0" applyAlignment="0" applyProtection="0"/>
    <xf numFmtId="168" fontId="26" fillId="58" borderId="0" applyNumberFormat="0" applyBorder="0" applyAlignment="0" applyProtection="0"/>
    <xf numFmtId="168" fontId="26" fillId="58" borderId="0" applyNumberFormat="0" applyBorder="0" applyAlignment="0" applyProtection="0"/>
    <xf numFmtId="169" fontId="26" fillId="58" borderId="0" applyNumberFormat="0" applyBorder="0" applyAlignment="0" applyProtection="0"/>
    <xf numFmtId="168" fontId="26" fillId="58" borderId="0" applyNumberFormat="0" applyBorder="0" applyAlignment="0" applyProtection="0"/>
    <xf numFmtId="0" fontId="24" fillId="58" borderId="0" applyNumberFormat="0" applyBorder="0" applyAlignment="0" applyProtection="0"/>
    <xf numFmtId="0" fontId="24" fillId="58" borderId="0" applyNumberFormat="0" applyBorder="0" applyAlignment="0" applyProtection="0"/>
    <xf numFmtId="0" fontId="24" fillId="58"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4" fillId="56" borderId="0" applyNumberFormat="0" applyBorder="0" applyAlignment="0" applyProtection="0"/>
    <xf numFmtId="0" fontId="24" fillId="60" borderId="0" applyNumberFormat="0" applyBorder="0" applyAlignment="0" applyProtection="0"/>
    <xf numFmtId="0" fontId="25" fillId="20" borderId="0" applyNumberFormat="0" applyBorder="0" applyAlignment="0" applyProtection="0"/>
    <xf numFmtId="168" fontId="26" fillId="60" borderId="0" applyNumberFormat="0" applyBorder="0" applyAlignment="0" applyProtection="0"/>
    <xf numFmtId="168" fontId="26" fillId="60" borderId="0" applyNumberFormat="0" applyBorder="0" applyAlignment="0" applyProtection="0"/>
    <xf numFmtId="169" fontId="26" fillId="60" borderId="0" applyNumberFormat="0" applyBorder="0" applyAlignment="0" applyProtection="0"/>
    <xf numFmtId="0" fontId="24" fillId="6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168" fontId="26" fillId="60" borderId="0" applyNumberFormat="0" applyBorder="0" applyAlignment="0" applyProtection="0"/>
    <xf numFmtId="169" fontId="26" fillId="60" borderId="0" applyNumberFormat="0" applyBorder="0" applyAlignment="0" applyProtection="0"/>
    <xf numFmtId="168" fontId="26" fillId="60" borderId="0" applyNumberFormat="0" applyBorder="0" applyAlignment="0" applyProtection="0"/>
    <xf numFmtId="168" fontId="26" fillId="60" borderId="0" applyNumberFormat="0" applyBorder="0" applyAlignment="0" applyProtection="0"/>
    <xf numFmtId="169" fontId="26" fillId="60" borderId="0" applyNumberFormat="0" applyBorder="0" applyAlignment="0" applyProtection="0"/>
    <xf numFmtId="168" fontId="26" fillId="60" borderId="0" applyNumberFormat="0" applyBorder="0" applyAlignment="0" applyProtection="0"/>
    <xf numFmtId="168" fontId="26" fillId="60" borderId="0" applyNumberFormat="0" applyBorder="0" applyAlignment="0" applyProtection="0"/>
    <xf numFmtId="169" fontId="26" fillId="60" borderId="0" applyNumberFormat="0" applyBorder="0" applyAlignment="0" applyProtection="0"/>
    <xf numFmtId="168" fontId="26" fillId="60" borderId="0" applyNumberFormat="0" applyBorder="0" applyAlignment="0" applyProtection="0"/>
    <xf numFmtId="168" fontId="26" fillId="60" borderId="0" applyNumberFormat="0" applyBorder="0" applyAlignment="0" applyProtection="0"/>
    <xf numFmtId="169" fontId="26" fillId="60" borderId="0" applyNumberFormat="0" applyBorder="0" applyAlignment="0" applyProtection="0"/>
    <xf numFmtId="168" fontId="26" fillId="60" borderId="0" applyNumberFormat="0" applyBorder="0" applyAlignment="0" applyProtection="0"/>
    <xf numFmtId="0" fontId="24" fillId="60" borderId="0" applyNumberFormat="0" applyBorder="0" applyAlignment="0" applyProtection="0"/>
    <xf numFmtId="0" fontId="24" fillId="60" borderId="0" applyNumberFormat="0" applyBorder="0" applyAlignment="0" applyProtection="0"/>
    <xf numFmtId="0" fontId="24" fillId="60" borderId="0" applyNumberFormat="0" applyBorder="0" applyAlignment="0" applyProtection="0"/>
    <xf numFmtId="0" fontId="22" fillId="52" borderId="0" applyNumberFormat="0" applyBorder="0" applyAlignment="0" applyProtection="0"/>
    <xf numFmtId="0" fontId="22" fillId="56" borderId="0" applyNumberFormat="0" applyBorder="0" applyAlignment="0" applyProtection="0"/>
    <xf numFmtId="0" fontId="24" fillId="56" borderId="0" applyNumberFormat="0" applyBorder="0" applyAlignment="0" applyProtection="0"/>
    <xf numFmtId="0" fontId="24" fillId="49" borderId="0" applyNumberFormat="0" applyBorder="0" applyAlignment="0" applyProtection="0"/>
    <xf numFmtId="0" fontId="25" fillId="24"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0" fontId="24" fillId="49"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168" fontId="26" fillId="49" borderId="0" applyNumberFormat="0" applyBorder="0" applyAlignment="0" applyProtection="0"/>
    <xf numFmtId="169" fontId="26" fillId="49" borderId="0" applyNumberFormat="0" applyBorder="0" applyAlignment="0" applyProtection="0"/>
    <xf numFmtId="168" fontId="26" fillId="49"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22" fillId="61" borderId="0" applyNumberFormat="0" applyBorder="0" applyAlignment="0" applyProtection="0"/>
    <xf numFmtId="0" fontId="22" fillId="52" borderId="0" applyNumberFormat="0" applyBorder="0" applyAlignment="0" applyProtection="0"/>
    <xf numFmtId="0" fontId="24" fillId="53" borderId="0" applyNumberFormat="0" applyBorder="0" applyAlignment="0" applyProtection="0"/>
    <xf numFmtId="0" fontId="24" fillId="50" borderId="0" applyNumberFormat="0" applyBorder="0" applyAlignment="0" applyProtection="0"/>
    <xf numFmtId="0" fontId="25" fillId="28"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0" fontId="24" fillId="50"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168" fontId="26" fillId="50" borderId="0" applyNumberFormat="0" applyBorder="0" applyAlignment="0" applyProtection="0"/>
    <xf numFmtId="169" fontId="26" fillId="50" borderId="0" applyNumberFormat="0" applyBorder="0" applyAlignment="0" applyProtection="0"/>
    <xf numFmtId="168" fontId="26" fillId="50" borderId="0" applyNumberFormat="0" applyBorder="0" applyAlignment="0" applyProtection="0"/>
    <xf numFmtId="0" fontId="24" fillId="50" borderId="0" applyNumberFormat="0" applyBorder="0" applyAlignment="0" applyProtection="0"/>
    <xf numFmtId="0" fontId="24" fillId="50" borderId="0" applyNumberFormat="0" applyBorder="0" applyAlignment="0" applyProtection="0"/>
    <xf numFmtId="0" fontId="24" fillId="50" borderId="0" applyNumberFormat="0" applyBorder="0" applyAlignment="0" applyProtection="0"/>
    <xf numFmtId="0" fontId="22" fillId="55" borderId="0" applyNumberFormat="0" applyBorder="0" applyAlignment="0" applyProtection="0"/>
    <xf numFmtId="0" fontId="22" fillId="62"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5" fillId="32" borderId="0" applyNumberFormat="0" applyBorder="0" applyAlignment="0" applyProtection="0"/>
    <xf numFmtId="168" fontId="26" fillId="63" borderId="0" applyNumberFormat="0" applyBorder="0" applyAlignment="0" applyProtection="0"/>
    <xf numFmtId="168" fontId="26" fillId="63" borderId="0" applyNumberFormat="0" applyBorder="0" applyAlignment="0" applyProtection="0"/>
    <xf numFmtId="169" fontId="26" fillId="63" borderId="0" applyNumberFormat="0" applyBorder="0" applyAlignment="0" applyProtection="0"/>
    <xf numFmtId="0" fontId="24" fillId="63"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168" fontId="26" fillId="63" borderId="0" applyNumberFormat="0" applyBorder="0" applyAlignment="0" applyProtection="0"/>
    <xf numFmtId="169" fontId="26" fillId="63" borderId="0" applyNumberFormat="0" applyBorder="0" applyAlignment="0" applyProtection="0"/>
    <xf numFmtId="168" fontId="26" fillId="63" borderId="0" applyNumberFormat="0" applyBorder="0" applyAlignment="0" applyProtection="0"/>
    <xf numFmtId="168" fontId="26" fillId="63" borderId="0" applyNumberFormat="0" applyBorder="0" applyAlignment="0" applyProtection="0"/>
    <xf numFmtId="169" fontId="26" fillId="63" borderId="0" applyNumberFormat="0" applyBorder="0" applyAlignment="0" applyProtection="0"/>
    <xf numFmtId="168" fontId="26" fillId="63" borderId="0" applyNumberFormat="0" applyBorder="0" applyAlignment="0" applyProtection="0"/>
    <xf numFmtId="168" fontId="26" fillId="63" borderId="0" applyNumberFormat="0" applyBorder="0" applyAlignment="0" applyProtection="0"/>
    <xf numFmtId="169" fontId="26" fillId="63" borderId="0" applyNumberFormat="0" applyBorder="0" applyAlignment="0" applyProtection="0"/>
    <xf numFmtId="168" fontId="26" fillId="63" borderId="0" applyNumberFormat="0" applyBorder="0" applyAlignment="0" applyProtection="0"/>
    <xf numFmtId="168" fontId="26" fillId="63" borderId="0" applyNumberFormat="0" applyBorder="0" applyAlignment="0" applyProtection="0"/>
    <xf numFmtId="169" fontId="26" fillId="63" borderId="0" applyNumberFormat="0" applyBorder="0" applyAlignment="0" applyProtection="0"/>
    <xf numFmtId="168" fontId="26" fillId="63" borderId="0" applyNumberFormat="0" applyBorder="0" applyAlignment="0" applyProtection="0"/>
    <xf numFmtId="0" fontId="24" fillId="63" borderId="0" applyNumberFormat="0" applyBorder="0" applyAlignment="0" applyProtection="0"/>
    <xf numFmtId="0" fontId="24" fillId="63" borderId="0" applyNumberFormat="0" applyBorder="0" applyAlignment="0" applyProtection="0"/>
    <xf numFmtId="0" fontId="24" fillId="63" borderId="0" applyNumberFormat="0" applyBorder="0" applyAlignment="0" applyProtection="0"/>
    <xf numFmtId="0" fontId="27" fillId="39" borderId="0" applyNumberFormat="0" applyBorder="0" applyAlignment="0" applyProtection="0"/>
    <xf numFmtId="0" fontId="28" fillId="6"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0" fontId="27" fillId="39"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0" fontId="27" fillId="39" borderId="0" applyNumberFormat="0" applyBorder="0" applyAlignment="0" applyProtection="0"/>
    <xf numFmtId="170" fontId="30"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1" fontId="32" fillId="0" borderId="0" applyFill="0" applyBorder="0" applyAlignment="0"/>
    <xf numFmtId="171" fontId="32"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0" fontId="31" fillId="0" borderId="0" applyFill="0" applyBorder="0" applyAlignment="0"/>
    <xf numFmtId="172" fontId="32" fillId="0" borderId="0" applyFill="0" applyBorder="0" applyAlignment="0"/>
    <xf numFmtId="173" fontId="32" fillId="0" borderId="0" applyFill="0" applyBorder="0" applyAlignment="0"/>
    <xf numFmtId="174" fontId="32" fillId="0" borderId="0" applyFill="0" applyBorder="0" applyAlignment="0"/>
    <xf numFmtId="175"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0" fontId="33" fillId="64" borderId="35" applyNumberFormat="0" applyAlignment="0" applyProtection="0"/>
    <xf numFmtId="0" fontId="34" fillId="9" borderId="29"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168" fontId="35"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168" fontId="35"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169" fontId="35"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4" fillId="9" borderId="29"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4" fillId="9" borderId="29"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4" fillId="9" borderId="29"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4" fillId="9" borderId="29"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4" fillId="9" borderId="29"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4" fillId="9" borderId="29"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4" fillId="9" borderId="29"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0" fontId="33" fillId="64" borderId="35" applyNumberFormat="0" applyAlignment="0" applyProtection="0"/>
    <xf numFmtId="168" fontId="35" fillId="64" borderId="35" applyNumberFormat="0" applyAlignment="0" applyProtection="0"/>
    <xf numFmtId="169" fontId="35" fillId="64" borderId="35" applyNumberFormat="0" applyAlignment="0" applyProtection="0"/>
    <xf numFmtId="168" fontId="35" fillId="64" borderId="35" applyNumberFormat="0" applyAlignment="0" applyProtection="0"/>
    <xf numFmtId="168" fontId="35" fillId="64" borderId="35" applyNumberFormat="0" applyAlignment="0" applyProtection="0"/>
    <xf numFmtId="169" fontId="35" fillId="64" borderId="35" applyNumberFormat="0" applyAlignment="0" applyProtection="0"/>
    <xf numFmtId="168" fontId="35" fillId="64" borderId="35" applyNumberFormat="0" applyAlignment="0" applyProtection="0"/>
    <xf numFmtId="168" fontId="35" fillId="64" borderId="35" applyNumberFormat="0" applyAlignment="0" applyProtection="0"/>
    <xf numFmtId="169" fontId="35" fillId="64" borderId="35" applyNumberFormat="0" applyAlignment="0" applyProtection="0"/>
    <xf numFmtId="168" fontId="35" fillId="64" borderId="35" applyNumberFormat="0" applyAlignment="0" applyProtection="0"/>
    <xf numFmtId="168" fontId="35" fillId="64" borderId="35" applyNumberFormat="0" applyAlignment="0" applyProtection="0"/>
    <xf numFmtId="169" fontId="35" fillId="64" borderId="35" applyNumberFormat="0" applyAlignment="0" applyProtection="0"/>
    <xf numFmtId="168" fontId="35" fillId="64" borderId="35" applyNumberFormat="0" applyAlignment="0" applyProtection="0"/>
    <xf numFmtId="0" fontId="33" fillId="64" borderId="35" applyNumberFormat="0" applyAlignment="0" applyProtection="0"/>
    <xf numFmtId="0" fontId="36" fillId="65" borderId="36" applyNumberFormat="0" applyAlignment="0" applyProtection="0"/>
    <xf numFmtId="0" fontId="37" fillId="10" borderId="32" applyNumberFormat="0" applyAlignment="0" applyProtection="0"/>
    <xf numFmtId="168"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0" fontId="36"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0" fontId="37" fillId="10" borderId="32"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169" fontId="38" fillId="65" borderId="36" applyNumberFormat="0" applyAlignment="0" applyProtection="0"/>
    <xf numFmtId="168" fontId="38" fillId="65" borderId="36" applyNumberFormat="0" applyAlignment="0" applyProtection="0"/>
    <xf numFmtId="0" fontId="36" fillId="65" borderId="36"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quotePrefix="1">
      <protection locked="0"/>
    </xf>
    <xf numFmtId="43" fontId="22" fillId="0" borderId="0" applyFont="0" applyFill="0" applyBorder="0" applyAlignment="0" applyProtection="0"/>
    <xf numFmtId="43" fontId="2" fillId="0" borderId="0" quotePrefix="1">
      <protection locked="0"/>
    </xf>
    <xf numFmtId="43" fontId="2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43" fontId="22"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178" fontId="22"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0" fillId="0" borderId="0"/>
    <xf numFmtId="172" fontId="3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0" fillId="0" borderId="0"/>
    <xf numFmtId="14" fontId="41" fillId="0" borderId="0" applyFill="0" applyBorder="0" applyAlignment="0"/>
    <xf numFmtId="38" fontId="21" fillId="0" borderId="37">
      <alignment vertical="center"/>
    </xf>
    <xf numFmtId="38" fontId="21" fillId="0" borderId="37">
      <alignment vertical="center"/>
    </xf>
    <xf numFmtId="38" fontId="21" fillId="0" borderId="37">
      <alignment vertical="center"/>
    </xf>
    <xf numFmtId="38" fontId="21" fillId="0" borderId="37">
      <alignment vertical="center"/>
    </xf>
    <xf numFmtId="38" fontId="21" fillId="0" borderId="37">
      <alignment vertical="center"/>
    </xf>
    <xf numFmtId="38" fontId="21" fillId="0" borderId="37">
      <alignment vertical="center"/>
    </xf>
    <xf numFmtId="38" fontId="21" fillId="0" borderId="37">
      <alignment vertical="center"/>
    </xf>
    <xf numFmtId="38" fontId="21" fillId="0" borderId="0" applyFont="0" applyFill="0" applyBorder="0" applyAlignment="0" applyProtection="0"/>
    <xf numFmtId="180" fontId="2" fillId="0" borderId="0" applyFont="0" applyFill="0" applyBorder="0" applyAlignment="0" applyProtection="0"/>
    <xf numFmtId="0" fontId="42" fillId="66" borderId="0" applyNumberFormat="0" applyBorder="0" applyAlignment="0" applyProtection="0"/>
    <xf numFmtId="0" fontId="42" fillId="67" borderId="0" applyNumberFormat="0" applyBorder="0" applyAlignment="0" applyProtection="0"/>
    <xf numFmtId="0" fontId="42" fillId="68" borderId="0" applyNumberFormat="0" applyBorder="0" applyAlignment="0" applyProtection="0"/>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168" fontId="45" fillId="0" borderId="0" applyNumberFormat="0" applyFill="0" applyBorder="0" applyAlignment="0" applyProtection="0"/>
    <xf numFmtId="169" fontId="45" fillId="0" borderId="0" applyNumberFormat="0" applyFill="0" applyBorder="0" applyAlignment="0" applyProtection="0"/>
    <xf numFmtId="168" fontId="45" fillId="0" borderId="0" applyNumberFormat="0" applyFill="0" applyBorder="0" applyAlignment="0" applyProtection="0"/>
    <xf numFmtId="0" fontId="43" fillId="0" borderId="0" applyNumberFormat="0" applyFill="0" applyBorder="0" applyAlignment="0" applyProtection="0"/>
    <xf numFmtId="168" fontId="2" fillId="0" borderId="0"/>
    <xf numFmtId="0" fontId="2" fillId="0" borderId="0"/>
    <xf numFmtId="168" fontId="2" fillId="0" borderId="0"/>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31" fillId="0" borderId="3" applyNumberFormat="0" applyAlignment="0">
      <alignment horizontal="right"/>
      <protection locked="0"/>
    </xf>
    <xf numFmtId="0" fontId="46" fillId="40" borderId="0" applyNumberFormat="0" applyBorder="0" applyAlignment="0" applyProtection="0"/>
    <xf numFmtId="0" fontId="47" fillId="5" borderId="0" applyNumberFormat="0" applyBorder="0" applyAlignment="0" applyProtection="0"/>
    <xf numFmtId="168" fontId="48" fillId="40" borderId="0" applyNumberFormat="0" applyBorder="0" applyAlignment="0" applyProtection="0"/>
    <xf numFmtId="168" fontId="48" fillId="40" borderId="0" applyNumberFormat="0" applyBorder="0" applyAlignment="0" applyProtection="0"/>
    <xf numFmtId="169" fontId="48" fillId="40" borderId="0" applyNumberFormat="0" applyBorder="0" applyAlignment="0" applyProtection="0"/>
    <xf numFmtId="0" fontId="46" fillId="40"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168" fontId="48" fillId="40" borderId="0" applyNumberFormat="0" applyBorder="0" applyAlignment="0" applyProtection="0"/>
    <xf numFmtId="169" fontId="48" fillId="40" borderId="0" applyNumberFormat="0" applyBorder="0" applyAlignment="0" applyProtection="0"/>
    <xf numFmtId="168" fontId="48" fillId="40" borderId="0" applyNumberFormat="0" applyBorder="0" applyAlignment="0" applyProtection="0"/>
    <xf numFmtId="168" fontId="48" fillId="40" borderId="0" applyNumberFormat="0" applyBorder="0" applyAlignment="0" applyProtection="0"/>
    <xf numFmtId="169" fontId="48" fillId="40" borderId="0" applyNumberFormat="0" applyBorder="0" applyAlignment="0" applyProtection="0"/>
    <xf numFmtId="168" fontId="48" fillId="40" borderId="0" applyNumberFormat="0" applyBorder="0" applyAlignment="0" applyProtection="0"/>
    <xf numFmtId="168" fontId="48" fillId="40" borderId="0" applyNumberFormat="0" applyBorder="0" applyAlignment="0" applyProtection="0"/>
    <xf numFmtId="169" fontId="48" fillId="40" borderId="0" applyNumberFormat="0" applyBorder="0" applyAlignment="0" applyProtection="0"/>
    <xf numFmtId="168" fontId="48" fillId="40" borderId="0" applyNumberFormat="0" applyBorder="0" applyAlignment="0" applyProtection="0"/>
    <xf numFmtId="168" fontId="48" fillId="40" borderId="0" applyNumberFormat="0" applyBorder="0" applyAlignment="0" applyProtection="0"/>
    <xf numFmtId="169" fontId="48" fillId="40" borderId="0" applyNumberFormat="0" applyBorder="0" applyAlignment="0" applyProtection="0"/>
    <xf numFmtId="168" fontId="48" fillId="40" borderId="0" applyNumberFormat="0" applyBorder="0" applyAlignment="0" applyProtection="0"/>
    <xf numFmtId="0" fontId="46" fillId="40" borderId="0" applyNumberFormat="0" applyBorder="0" applyAlignment="0" applyProtection="0"/>
    <xf numFmtId="0" fontId="2" fillId="69" borderId="3" applyNumberFormat="0" applyFont="0" applyBorder="0" applyProtection="0">
      <alignment horizontal="center" vertical="center"/>
    </xf>
    <xf numFmtId="0" fontId="49" fillId="0" borderId="28" applyNumberFormat="0" applyAlignment="0" applyProtection="0">
      <alignment horizontal="left" vertical="center"/>
    </xf>
    <xf numFmtId="0" fontId="49" fillId="0" borderId="28" applyNumberFormat="0" applyAlignment="0" applyProtection="0">
      <alignment horizontal="left" vertical="center"/>
    </xf>
    <xf numFmtId="168" fontId="49" fillId="0" borderId="28" applyNumberFormat="0" applyAlignment="0" applyProtection="0">
      <alignment horizontal="left" vertical="center"/>
    </xf>
    <xf numFmtId="0" fontId="49" fillId="0" borderId="9">
      <alignment horizontal="left" vertical="center"/>
    </xf>
    <xf numFmtId="0" fontId="49" fillId="0" borderId="9">
      <alignment horizontal="left" vertical="center"/>
    </xf>
    <xf numFmtId="168" fontId="49" fillId="0" borderId="9">
      <alignment horizontal="left" vertical="center"/>
    </xf>
    <xf numFmtId="0" fontId="50" fillId="0" borderId="38" applyNumberFormat="0" applyFill="0" applyAlignment="0" applyProtection="0"/>
    <xf numFmtId="169" fontId="50" fillId="0" borderId="38" applyNumberFormat="0" applyFill="0" applyAlignment="0" applyProtection="0"/>
    <xf numFmtId="0" fontId="50" fillId="0" borderId="38" applyNumberFormat="0" applyFill="0" applyAlignment="0" applyProtection="0"/>
    <xf numFmtId="168" fontId="50" fillId="0" borderId="38" applyNumberFormat="0" applyFill="0" applyAlignment="0" applyProtection="0"/>
    <xf numFmtId="168" fontId="50" fillId="0" borderId="38" applyNumberFormat="0" applyFill="0" applyAlignment="0" applyProtection="0"/>
    <xf numFmtId="168" fontId="50" fillId="0" borderId="38" applyNumberFormat="0" applyFill="0" applyAlignment="0" applyProtection="0"/>
    <xf numFmtId="169" fontId="50" fillId="0" borderId="38" applyNumberFormat="0" applyFill="0" applyAlignment="0" applyProtection="0"/>
    <xf numFmtId="168" fontId="50" fillId="0" borderId="38" applyNumberFormat="0" applyFill="0" applyAlignment="0" applyProtection="0"/>
    <xf numFmtId="168" fontId="50" fillId="0" borderId="38" applyNumberFormat="0" applyFill="0" applyAlignment="0" applyProtection="0"/>
    <xf numFmtId="169" fontId="50" fillId="0" borderId="38" applyNumberFormat="0" applyFill="0" applyAlignment="0" applyProtection="0"/>
    <xf numFmtId="168" fontId="50" fillId="0" borderId="38" applyNumberFormat="0" applyFill="0" applyAlignment="0" applyProtection="0"/>
    <xf numFmtId="168" fontId="50" fillId="0" borderId="38" applyNumberFormat="0" applyFill="0" applyAlignment="0" applyProtection="0"/>
    <xf numFmtId="169" fontId="50" fillId="0" borderId="38" applyNumberFormat="0" applyFill="0" applyAlignment="0" applyProtection="0"/>
    <xf numFmtId="168" fontId="50" fillId="0" borderId="38" applyNumberFormat="0" applyFill="0" applyAlignment="0" applyProtection="0"/>
    <xf numFmtId="168" fontId="50" fillId="0" borderId="38" applyNumberFormat="0" applyFill="0" applyAlignment="0" applyProtection="0"/>
    <xf numFmtId="169" fontId="50" fillId="0" borderId="38" applyNumberFormat="0" applyFill="0" applyAlignment="0" applyProtection="0"/>
    <xf numFmtId="168" fontId="50" fillId="0" borderId="38" applyNumberFormat="0" applyFill="0" applyAlignment="0" applyProtection="0"/>
    <xf numFmtId="0" fontId="50" fillId="0" borderId="38" applyNumberFormat="0" applyFill="0" applyAlignment="0" applyProtection="0"/>
    <xf numFmtId="0" fontId="51" fillId="0" borderId="39" applyNumberFormat="0" applyFill="0" applyAlignment="0" applyProtection="0"/>
    <xf numFmtId="169" fontId="51" fillId="0" borderId="39" applyNumberFormat="0" applyFill="0" applyAlignment="0" applyProtection="0"/>
    <xf numFmtId="0" fontId="51" fillId="0" borderId="39" applyNumberFormat="0" applyFill="0" applyAlignment="0" applyProtection="0"/>
    <xf numFmtId="168" fontId="51" fillId="0" borderId="39" applyNumberFormat="0" applyFill="0" applyAlignment="0" applyProtection="0"/>
    <xf numFmtId="168" fontId="51" fillId="0" borderId="39" applyNumberFormat="0" applyFill="0" applyAlignment="0" applyProtection="0"/>
    <xf numFmtId="168" fontId="51" fillId="0" borderId="39" applyNumberFormat="0" applyFill="0" applyAlignment="0" applyProtection="0"/>
    <xf numFmtId="169" fontId="51" fillId="0" borderId="39" applyNumberFormat="0" applyFill="0" applyAlignment="0" applyProtection="0"/>
    <xf numFmtId="168" fontId="51" fillId="0" borderId="39" applyNumberFormat="0" applyFill="0" applyAlignment="0" applyProtection="0"/>
    <xf numFmtId="168" fontId="51" fillId="0" borderId="39" applyNumberFormat="0" applyFill="0" applyAlignment="0" applyProtection="0"/>
    <xf numFmtId="169" fontId="51" fillId="0" borderId="39" applyNumberFormat="0" applyFill="0" applyAlignment="0" applyProtection="0"/>
    <xf numFmtId="168" fontId="51" fillId="0" borderId="39" applyNumberFormat="0" applyFill="0" applyAlignment="0" applyProtection="0"/>
    <xf numFmtId="168" fontId="51" fillId="0" borderId="39" applyNumberFormat="0" applyFill="0" applyAlignment="0" applyProtection="0"/>
    <xf numFmtId="169" fontId="51" fillId="0" borderId="39" applyNumberFormat="0" applyFill="0" applyAlignment="0" applyProtection="0"/>
    <xf numFmtId="168" fontId="51" fillId="0" borderId="39" applyNumberFormat="0" applyFill="0" applyAlignment="0" applyProtection="0"/>
    <xf numFmtId="168" fontId="51" fillId="0" borderId="39" applyNumberFormat="0" applyFill="0" applyAlignment="0" applyProtection="0"/>
    <xf numFmtId="169" fontId="51" fillId="0" borderId="39" applyNumberFormat="0" applyFill="0" applyAlignment="0" applyProtection="0"/>
    <xf numFmtId="168" fontId="51" fillId="0" borderId="39" applyNumberFormat="0" applyFill="0" applyAlignment="0" applyProtection="0"/>
    <xf numFmtId="0" fontId="51" fillId="0" borderId="39" applyNumberFormat="0" applyFill="0" applyAlignment="0" applyProtection="0"/>
    <xf numFmtId="0" fontId="52" fillId="0" borderId="40" applyNumberFormat="0" applyFill="0" applyAlignment="0" applyProtection="0"/>
    <xf numFmtId="169" fontId="52" fillId="0" borderId="40" applyNumberFormat="0" applyFill="0" applyAlignment="0" applyProtection="0"/>
    <xf numFmtId="0" fontId="52" fillId="0" borderId="40" applyNumberFormat="0" applyFill="0" applyAlignment="0" applyProtection="0"/>
    <xf numFmtId="168" fontId="52" fillId="0" borderId="40" applyNumberFormat="0" applyFill="0" applyAlignment="0" applyProtection="0"/>
    <xf numFmtId="0" fontId="52" fillId="0" borderId="40" applyNumberFormat="0" applyFill="0" applyAlignment="0" applyProtection="0"/>
    <xf numFmtId="168" fontId="52" fillId="0" borderId="40" applyNumberFormat="0" applyFill="0" applyAlignment="0" applyProtection="0"/>
    <xf numFmtId="0" fontId="52" fillId="0" borderId="40" applyNumberFormat="0" applyFill="0" applyAlignment="0" applyProtection="0"/>
    <xf numFmtId="0" fontId="52" fillId="0" borderId="40" applyNumberFormat="0" applyFill="0" applyAlignment="0" applyProtection="0"/>
    <xf numFmtId="168" fontId="52" fillId="0" borderId="40" applyNumberFormat="0" applyFill="0" applyAlignment="0" applyProtection="0"/>
    <xf numFmtId="169" fontId="52" fillId="0" borderId="40" applyNumberFormat="0" applyFill="0" applyAlignment="0" applyProtection="0"/>
    <xf numFmtId="168" fontId="52" fillId="0" borderId="40" applyNumberFormat="0" applyFill="0" applyAlignment="0" applyProtection="0"/>
    <xf numFmtId="168" fontId="52" fillId="0" borderId="40" applyNumberFormat="0" applyFill="0" applyAlignment="0" applyProtection="0"/>
    <xf numFmtId="169" fontId="52" fillId="0" borderId="40" applyNumberFormat="0" applyFill="0" applyAlignment="0" applyProtection="0"/>
    <xf numFmtId="168" fontId="52" fillId="0" borderId="40" applyNumberFormat="0" applyFill="0" applyAlignment="0" applyProtection="0"/>
    <xf numFmtId="168" fontId="52" fillId="0" borderId="40" applyNumberFormat="0" applyFill="0" applyAlignment="0" applyProtection="0"/>
    <xf numFmtId="169" fontId="52" fillId="0" borderId="40" applyNumberFormat="0" applyFill="0" applyAlignment="0" applyProtection="0"/>
    <xf numFmtId="168" fontId="52" fillId="0" borderId="40" applyNumberFormat="0" applyFill="0" applyAlignment="0" applyProtection="0"/>
    <xf numFmtId="168" fontId="52" fillId="0" borderId="40" applyNumberFormat="0" applyFill="0" applyAlignment="0" applyProtection="0"/>
    <xf numFmtId="169" fontId="52" fillId="0" borderId="40" applyNumberFormat="0" applyFill="0" applyAlignment="0" applyProtection="0"/>
    <xf numFmtId="168" fontId="52" fillId="0" borderId="40" applyNumberFormat="0" applyFill="0" applyAlignment="0" applyProtection="0"/>
    <xf numFmtId="0" fontId="52" fillId="0" borderId="40" applyNumberFormat="0" applyFill="0" applyAlignment="0" applyProtection="0"/>
    <xf numFmtId="0" fontId="52" fillId="0" borderId="0" applyNumberFormat="0" applyFill="0" applyBorder="0" applyAlignment="0" applyProtection="0"/>
    <xf numFmtId="169" fontId="52" fillId="0" borderId="0" applyNumberFormat="0" applyFill="0" applyBorder="0" applyAlignment="0" applyProtection="0"/>
    <xf numFmtId="0"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2" fillId="0" borderId="0" applyNumberFormat="0" applyFill="0" applyBorder="0" applyAlignment="0" applyProtection="0"/>
    <xf numFmtId="37" fontId="53" fillId="0" borderId="0"/>
    <xf numFmtId="168" fontId="54" fillId="0" borderId="0"/>
    <xf numFmtId="0" fontId="54" fillId="0" borderId="0"/>
    <xf numFmtId="168" fontId="54" fillId="0" borderId="0"/>
    <xf numFmtId="168" fontId="49" fillId="0" borderId="0"/>
    <xf numFmtId="0" fontId="49" fillId="0" borderId="0"/>
    <xf numFmtId="168" fontId="49" fillId="0" borderId="0"/>
    <xf numFmtId="168" fontId="55" fillId="0" borderId="0"/>
    <xf numFmtId="0" fontId="55" fillId="0" borderId="0"/>
    <xf numFmtId="168" fontId="55" fillId="0" borderId="0"/>
    <xf numFmtId="168" fontId="56" fillId="0" borderId="0"/>
    <xf numFmtId="0" fontId="56" fillId="0" borderId="0"/>
    <xf numFmtId="168" fontId="56" fillId="0" borderId="0"/>
    <xf numFmtId="168" fontId="57" fillId="0" borderId="0"/>
    <xf numFmtId="0" fontId="57" fillId="0" borderId="0"/>
    <xf numFmtId="168" fontId="57" fillId="0" borderId="0"/>
    <xf numFmtId="168" fontId="58" fillId="0" borderId="0"/>
    <xf numFmtId="0" fontId="58" fillId="0" borderId="0"/>
    <xf numFmtId="168" fontId="58" fillId="0" borderId="0"/>
    <xf numFmtId="0" fontId="57"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59" fillId="0" borderId="0" applyNumberFormat="0" applyFill="0" applyBorder="0" applyAlignment="0" applyProtection="0">
      <alignment vertical="top"/>
      <protection locked="0"/>
    </xf>
    <xf numFmtId="169" fontId="59" fillId="0" borderId="0" applyNumberFormat="0" applyFill="0" applyBorder="0" applyAlignment="0" applyProtection="0">
      <alignment vertical="top"/>
      <protection locked="0"/>
    </xf>
    <xf numFmtId="168" fontId="59" fillId="0" borderId="0" applyNumberFormat="0" applyFill="0" applyBorder="0" applyAlignment="0" applyProtection="0">
      <alignment vertical="top"/>
      <protection locked="0"/>
    </xf>
    <xf numFmtId="168" fontId="60" fillId="0" borderId="0"/>
    <xf numFmtId="0" fontId="61" fillId="43" borderId="35" applyNumberFormat="0" applyAlignment="0" applyProtection="0"/>
    <xf numFmtId="0" fontId="62" fillId="8" borderId="29"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168" fontId="63"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168" fontId="63"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169" fontId="63"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2" fillId="8" borderId="29"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2" fillId="8" borderId="29"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2" fillId="8" borderId="29"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2" fillId="8" borderId="29"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2" fillId="8" borderId="29"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2" fillId="8" borderId="29"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2" fillId="8" borderId="29"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0" fontId="61" fillId="43" borderId="35" applyNumberFormat="0" applyAlignment="0" applyProtection="0"/>
    <xf numFmtId="168" fontId="63" fillId="43" borderId="35" applyNumberFormat="0" applyAlignment="0" applyProtection="0"/>
    <xf numFmtId="169" fontId="63" fillId="43" borderId="35" applyNumberFormat="0" applyAlignment="0" applyProtection="0"/>
    <xf numFmtId="168" fontId="63" fillId="43" borderId="35" applyNumberFormat="0" applyAlignment="0" applyProtection="0"/>
    <xf numFmtId="168" fontId="63" fillId="43" borderId="35" applyNumberFormat="0" applyAlignment="0" applyProtection="0"/>
    <xf numFmtId="169" fontId="63" fillId="43" borderId="35" applyNumberFormat="0" applyAlignment="0" applyProtection="0"/>
    <xf numFmtId="168" fontId="63" fillId="43" borderId="35" applyNumberFormat="0" applyAlignment="0" applyProtection="0"/>
    <xf numFmtId="168" fontId="63" fillId="43" borderId="35" applyNumberFormat="0" applyAlignment="0" applyProtection="0"/>
    <xf numFmtId="169" fontId="63" fillId="43" borderId="35" applyNumberFormat="0" applyAlignment="0" applyProtection="0"/>
    <xf numFmtId="168" fontId="63" fillId="43" borderId="35" applyNumberFormat="0" applyAlignment="0" applyProtection="0"/>
    <xf numFmtId="168" fontId="63" fillId="43" borderId="35" applyNumberFormat="0" applyAlignment="0" applyProtection="0"/>
    <xf numFmtId="169" fontId="63" fillId="43" borderId="35" applyNumberFormat="0" applyAlignment="0" applyProtection="0"/>
    <xf numFmtId="168" fontId="63" fillId="43" borderId="35" applyNumberFormat="0" applyAlignment="0" applyProtection="0"/>
    <xf numFmtId="0" fontId="61" fillId="43" borderId="35" applyNumberFormat="0" applyAlignment="0" applyProtection="0"/>
    <xf numFmtId="3" fontId="2" fillId="72" borderId="3" applyFont="0">
      <alignment horizontal="right" vertical="center"/>
      <protection locked="0"/>
    </xf>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0" fontId="64" fillId="0" borderId="41" applyNumberFormat="0" applyFill="0" applyAlignment="0" applyProtection="0"/>
    <xf numFmtId="0" fontId="65" fillId="0" borderId="31" applyNumberFormat="0" applyFill="0" applyAlignment="0" applyProtection="0"/>
    <xf numFmtId="168" fontId="66" fillId="0" borderId="41" applyNumberFormat="0" applyFill="0" applyAlignment="0" applyProtection="0"/>
    <xf numFmtId="168" fontId="66" fillId="0" borderId="41" applyNumberFormat="0" applyFill="0" applyAlignment="0" applyProtection="0"/>
    <xf numFmtId="169" fontId="66" fillId="0" borderId="41" applyNumberFormat="0" applyFill="0" applyAlignment="0" applyProtection="0"/>
    <xf numFmtId="0" fontId="64" fillId="0" borderId="41" applyNumberFormat="0" applyFill="0" applyAlignment="0" applyProtection="0"/>
    <xf numFmtId="0" fontId="65" fillId="0" borderId="31" applyNumberFormat="0" applyFill="0" applyAlignment="0" applyProtection="0"/>
    <xf numFmtId="0" fontId="65" fillId="0" borderId="31" applyNumberFormat="0" applyFill="0" applyAlignment="0" applyProtection="0"/>
    <xf numFmtId="0" fontId="65" fillId="0" borderId="31" applyNumberFormat="0" applyFill="0" applyAlignment="0" applyProtection="0"/>
    <xf numFmtId="0" fontId="65" fillId="0" borderId="31" applyNumberFormat="0" applyFill="0" applyAlignment="0" applyProtection="0"/>
    <xf numFmtId="0" fontId="65" fillId="0" borderId="31" applyNumberFormat="0" applyFill="0" applyAlignment="0" applyProtection="0"/>
    <xf numFmtId="0" fontId="65" fillId="0" borderId="31" applyNumberFormat="0" applyFill="0" applyAlignment="0" applyProtection="0"/>
    <xf numFmtId="0" fontId="65" fillId="0" borderId="31" applyNumberFormat="0" applyFill="0" applyAlignment="0" applyProtection="0"/>
    <xf numFmtId="168" fontId="66" fillId="0" borderId="41" applyNumberFormat="0" applyFill="0" applyAlignment="0" applyProtection="0"/>
    <xf numFmtId="169" fontId="66" fillId="0" borderId="41" applyNumberFormat="0" applyFill="0" applyAlignment="0" applyProtection="0"/>
    <xf numFmtId="168" fontId="66" fillId="0" borderId="41" applyNumberFormat="0" applyFill="0" applyAlignment="0" applyProtection="0"/>
    <xf numFmtId="168" fontId="66" fillId="0" borderId="41" applyNumberFormat="0" applyFill="0" applyAlignment="0" applyProtection="0"/>
    <xf numFmtId="169" fontId="66" fillId="0" borderId="41" applyNumberFormat="0" applyFill="0" applyAlignment="0" applyProtection="0"/>
    <xf numFmtId="168" fontId="66" fillId="0" borderId="41" applyNumberFormat="0" applyFill="0" applyAlignment="0" applyProtection="0"/>
    <xf numFmtId="168" fontId="66" fillId="0" borderId="41" applyNumberFormat="0" applyFill="0" applyAlignment="0" applyProtection="0"/>
    <xf numFmtId="169" fontId="66" fillId="0" borderId="41" applyNumberFormat="0" applyFill="0" applyAlignment="0" applyProtection="0"/>
    <xf numFmtId="168" fontId="66" fillId="0" borderId="41" applyNumberFormat="0" applyFill="0" applyAlignment="0" applyProtection="0"/>
    <xf numFmtId="168" fontId="66" fillId="0" borderId="41" applyNumberFormat="0" applyFill="0" applyAlignment="0" applyProtection="0"/>
    <xf numFmtId="169" fontId="66" fillId="0" borderId="41" applyNumberFormat="0" applyFill="0" applyAlignment="0" applyProtection="0"/>
    <xf numFmtId="168" fontId="66" fillId="0" borderId="41" applyNumberFormat="0" applyFill="0" applyAlignment="0" applyProtection="0"/>
    <xf numFmtId="0" fontId="64" fillId="0" borderId="41"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67" fillId="73" borderId="0" applyNumberFormat="0" applyBorder="0" applyAlignment="0" applyProtection="0"/>
    <xf numFmtId="0" fontId="68" fillId="7" borderId="0" applyNumberFormat="0" applyBorder="0" applyAlignment="0" applyProtection="0"/>
    <xf numFmtId="168" fontId="69" fillId="73" borderId="0" applyNumberFormat="0" applyBorder="0" applyAlignment="0" applyProtection="0"/>
    <xf numFmtId="168" fontId="69" fillId="73" borderId="0" applyNumberFormat="0" applyBorder="0" applyAlignment="0" applyProtection="0"/>
    <xf numFmtId="169" fontId="69" fillId="73" borderId="0" applyNumberFormat="0" applyBorder="0" applyAlignment="0" applyProtection="0"/>
    <xf numFmtId="0" fontId="67" fillId="73" borderId="0" applyNumberFormat="0" applyBorder="0" applyAlignment="0" applyProtection="0"/>
    <xf numFmtId="0" fontId="68" fillId="7" borderId="0" applyNumberFormat="0" applyBorder="0" applyAlignment="0" applyProtection="0"/>
    <xf numFmtId="0" fontId="68" fillId="7" borderId="0" applyNumberFormat="0" applyBorder="0" applyAlignment="0" applyProtection="0"/>
    <xf numFmtId="0" fontId="68" fillId="7" borderId="0" applyNumberFormat="0" applyBorder="0" applyAlignment="0" applyProtection="0"/>
    <xf numFmtId="0" fontId="68" fillId="7" borderId="0" applyNumberFormat="0" applyBorder="0" applyAlignment="0" applyProtection="0"/>
    <xf numFmtId="0" fontId="68" fillId="7" borderId="0" applyNumberFormat="0" applyBorder="0" applyAlignment="0" applyProtection="0"/>
    <xf numFmtId="0" fontId="68" fillId="7" borderId="0" applyNumberFormat="0" applyBorder="0" applyAlignment="0" applyProtection="0"/>
    <xf numFmtId="0" fontId="68" fillId="7" borderId="0" applyNumberFormat="0" applyBorder="0" applyAlignment="0" applyProtection="0"/>
    <xf numFmtId="168" fontId="69" fillId="73" borderId="0" applyNumberFormat="0" applyBorder="0" applyAlignment="0" applyProtection="0"/>
    <xf numFmtId="169" fontId="69" fillId="73" borderId="0" applyNumberFormat="0" applyBorder="0" applyAlignment="0" applyProtection="0"/>
    <xf numFmtId="168" fontId="69" fillId="73" borderId="0" applyNumberFormat="0" applyBorder="0" applyAlignment="0" applyProtection="0"/>
    <xf numFmtId="168" fontId="69" fillId="73" borderId="0" applyNumberFormat="0" applyBorder="0" applyAlignment="0" applyProtection="0"/>
    <xf numFmtId="169" fontId="69" fillId="73" borderId="0" applyNumberFormat="0" applyBorder="0" applyAlignment="0" applyProtection="0"/>
    <xf numFmtId="168" fontId="69" fillId="73" borderId="0" applyNumberFormat="0" applyBorder="0" applyAlignment="0" applyProtection="0"/>
    <xf numFmtId="168" fontId="69" fillId="73" borderId="0" applyNumberFormat="0" applyBorder="0" applyAlignment="0" applyProtection="0"/>
    <xf numFmtId="169" fontId="69" fillId="73" borderId="0" applyNumberFormat="0" applyBorder="0" applyAlignment="0" applyProtection="0"/>
    <xf numFmtId="168" fontId="69" fillId="73" borderId="0" applyNumberFormat="0" applyBorder="0" applyAlignment="0" applyProtection="0"/>
    <xf numFmtId="168" fontId="69" fillId="73" borderId="0" applyNumberFormat="0" applyBorder="0" applyAlignment="0" applyProtection="0"/>
    <xf numFmtId="169" fontId="69" fillId="73" borderId="0" applyNumberFormat="0" applyBorder="0" applyAlignment="0" applyProtection="0"/>
    <xf numFmtId="168" fontId="69" fillId="73" borderId="0" applyNumberFormat="0" applyBorder="0" applyAlignment="0" applyProtection="0"/>
    <xf numFmtId="0" fontId="67" fillId="73" borderId="0" applyNumberFormat="0" applyBorder="0" applyAlignment="0" applyProtection="0"/>
    <xf numFmtId="1" fontId="70" fillId="0" borderId="0" applyProtection="0"/>
    <xf numFmtId="168" fontId="21" fillId="0" borderId="42"/>
    <xf numFmtId="169" fontId="21" fillId="0" borderId="42"/>
    <xf numFmtId="168" fontId="21" fillId="0" borderId="42"/>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1" fillId="0" borderId="0"/>
    <xf numFmtId="181" fontId="2" fillId="0" borderId="0"/>
    <xf numFmtId="179" fontId="23"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2" fillId="0" borderId="0"/>
    <xf numFmtId="0" fontId="72" fillId="0" borderId="0"/>
    <xf numFmtId="0" fontId="71" fillId="0" borderId="0"/>
    <xf numFmtId="179" fontId="23" fillId="0" borderId="0"/>
    <xf numFmtId="179" fontId="2" fillId="0" borderId="0"/>
    <xf numFmtId="179" fontId="2" fillId="0" borderId="0"/>
    <xf numFmtId="0" fontId="2" fillId="0" borderId="0"/>
    <xf numFmtId="0" fontId="2"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0" fontId="23"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3"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3" fillId="0" borderId="0"/>
    <xf numFmtId="0" fontId="23" fillId="0" borderId="0"/>
    <xf numFmtId="168" fontId="23" fillId="0" borderId="0"/>
    <xf numFmtId="0" fontId="2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3" fillId="0" borderId="0"/>
    <xf numFmtId="168" fontId="23" fillId="0" borderId="0"/>
    <xf numFmtId="0" fontId="23" fillId="0" borderId="0"/>
    <xf numFmtId="0" fontId="23" fillId="0" borderId="0"/>
    <xf numFmtId="0" fontId="2"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2" fillId="0" borderId="0"/>
    <xf numFmtId="179" fontId="23" fillId="0" borderId="0"/>
    <xf numFmtId="179" fontId="23"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3" fillId="0" borderId="0"/>
    <xf numFmtId="179" fontId="23" fillId="0" borderId="0"/>
    <xf numFmtId="179" fontId="23" fillId="0" borderId="0"/>
    <xf numFmtId="179" fontId="23" fillId="0" borderId="0"/>
    <xf numFmtId="179"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3" fillId="0" borderId="0"/>
    <xf numFmtId="179" fontId="2"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3"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0" fillId="0" borderId="0"/>
    <xf numFmtId="0" fontId="23" fillId="0" borderId="0"/>
    <xf numFmtId="0" fontId="2" fillId="0" borderId="0"/>
    <xf numFmtId="0" fontId="22" fillId="0" borderId="0"/>
    <xf numFmtId="168" fontId="20" fillId="0" borderId="0"/>
    <xf numFmtId="0" fontId="2" fillId="0" borderId="0"/>
    <xf numFmtId="0" fontId="1" fillId="0" borderId="0"/>
    <xf numFmtId="0" fontId="1" fillId="0" borderId="0"/>
    <xf numFmtId="179"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3" fillId="0" borderId="0"/>
    <xf numFmtId="0" fontId="23" fillId="0" borderId="0"/>
    <xf numFmtId="168" fontId="20" fillId="0" borderId="0"/>
    <xf numFmtId="0" fontId="60" fillId="0" borderId="0"/>
    <xf numFmtId="0" fontId="2" fillId="0" borderId="0"/>
    <xf numFmtId="168" fontId="20" fillId="0" borderId="0"/>
    <xf numFmtId="0" fontId="1" fillId="0" borderId="0"/>
    <xf numFmtId="179"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9"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168" fontId="20" fillId="0" borderId="0"/>
    <xf numFmtId="168" fontId="20" fillId="0" borderId="0"/>
    <xf numFmtId="0" fontId="1" fillId="0" borderId="0"/>
    <xf numFmtId="179" fontId="23" fillId="0" borderId="0"/>
    <xf numFmtId="179" fontId="23" fillId="0" borderId="0"/>
    <xf numFmtId="179" fontId="2" fillId="0" borderId="0"/>
    <xf numFmtId="0" fontId="2" fillId="0" borderId="0"/>
    <xf numFmtId="179" fontId="2" fillId="0" borderId="0"/>
    <xf numFmtId="0" fontId="2" fillId="0" borderId="0"/>
    <xf numFmtId="179"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3" fillId="0" borderId="0"/>
    <xf numFmtId="168" fontId="20" fillId="0" borderId="0"/>
    <xf numFmtId="168" fontId="20" fillId="0" borderId="0"/>
    <xf numFmtId="0" fontId="1" fillId="0" borderId="0"/>
    <xf numFmtId="179" fontId="23" fillId="0" borderId="0"/>
    <xf numFmtId="179" fontId="2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3" fillId="0" borderId="0"/>
    <xf numFmtId="179" fontId="23"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1" fillId="0" borderId="0"/>
    <xf numFmtId="179" fontId="23"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79" fontId="2"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1"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1"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1" fillId="0" borderId="0"/>
    <xf numFmtId="0" fontId="7"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179" fontId="7" fillId="0" borderId="0"/>
    <xf numFmtId="0" fontId="21" fillId="0" borderId="0"/>
    <xf numFmtId="179" fontId="21" fillId="0" borderId="0"/>
    <xf numFmtId="0" fontId="21" fillId="0" borderId="0"/>
    <xf numFmtId="0" fontId="2" fillId="0" borderId="0"/>
    <xf numFmtId="0" fontId="2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1" fillId="0" borderId="0"/>
    <xf numFmtId="179" fontId="7"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21"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1" fillId="0" borderId="0"/>
    <xf numFmtId="0" fontId="21" fillId="0" borderId="0"/>
    <xf numFmtId="168" fontId="21" fillId="0" borderId="0"/>
    <xf numFmtId="0" fontId="71" fillId="0" borderId="0"/>
    <xf numFmtId="168"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1" fillId="0" borderId="0"/>
    <xf numFmtId="0" fontId="7" fillId="0" borderId="0"/>
    <xf numFmtId="0" fontId="71" fillId="0" borderId="0"/>
    <xf numFmtId="168" fontId="7" fillId="0" borderId="0"/>
    <xf numFmtId="0" fontId="71" fillId="0" borderId="0"/>
    <xf numFmtId="168" fontId="7" fillId="0" borderId="0"/>
    <xf numFmtId="0" fontId="7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179" fontId="7"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179" fontId="2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1" fillId="0" borderId="0"/>
    <xf numFmtId="179" fontId="21" fillId="0" borderId="0"/>
    <xf numFmtId="179" fontId="21" fillId="0" borderId="0"/>
    <xf numFmtId="179"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9" fillId="0" borderId="0"/>
    <xf numFmtId="0" fontId="2" fillId="0" borderId="0"/>
    <xf numFmtId="0" fontId="71" fillId="0" borderId="0"/>
    <xf numFmtId="168" fontId="39"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1" fillId="0" borderId="0"/>
    <xf numFmtId="0" fontId="2" fillId="0" borderId="0"/>
    <xf numFmtId="0" fontId="7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79" fontId="2" fillId="0" borderId="0"/>
    <xf numFmtId="0" fontId="7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169" fontId="2"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68"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168" fontId="2" fillId="0" borderId="0"/>
    <xf numFmtId="0" fontId="7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168" fontId="2" fillId="0" borderId="0"/>
    <xf numFmtId="0" fontId="71" fillId="0" borderId="0"/>
    <xf numFmtId="0" fontId="71" fillId="0" borderId="0"/>
    <xf numFmtId="0" fontId="71" fillId="0" borderId="0"/>
    <xf numFmtId="0" fontId="71" fillId="0" borderId="0"/>
    <xf numFmtId="0" fontId="7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5" fillId="0" borderId="0"/>
    <xf numFmtId="0" fontId="22" fillId="74" borderId="4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168" fontId="2" fillId="0" borderId="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 fillId="74" borderId="43" applyNumberFormat="0" applyFont="0" applyAlignment="0" applyProtection="0"/>
    <xf numFmtId="0" fontId="22" fillId="74" borderId="43" applyNumberFormat="0" applyFont="0" applyAlignment="0" applyProtection="0"/>
    <xf numFmtId="168" fontId="2" fillId="0" borderId="0"/>
    <xf numFmtId="0" fontId="22" fillId="74" borderId="43" applyNumberFormat="0" applyFont="0" applyAlignment="0" applyProtection="0"/>
    <xf numFmtId="0" fontId="22" fillId="74" borderId="43" applyNumberFormat="0" applyFont="0" applyAlignment="0" applyProtection="0"/>
    <xf numFmtId="0" fontId="2" fillId="74" borderId="43" applyNumberFormat="0" applyFont="0" applyAlignment="0" applyProtection="0"/>
    <xf numFmtId="0" fontId="2" fillId="74" borderId="43" applyNumberFormat="0" applyFont="0" applyAlignment="0" applyProtection="0"/>
    <xf numFmtId="0" fontId="22" fillId="74" borderId="43" applyNumberFormat="0" applyFont="0" applyAlignment="0" applyProtection="0"/>
    <xf numFmtId="0" fontId="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169" fontId="2" fillId="0" borderId="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 fillId="74" borderId="43" applyNumberFormat="0" applyFont="0" applyAlignment="0" applyProtection="0"/>
    <xf numFmtId="0" fontId="2" fillId="0" borderId="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3" fillId="11" borderId="3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2" fillId="74" borderId="43" applyNumberFormat="0" applyFont="0" applyAlignment="0" applyProtection="0"/>
    <xf numFmtId="0" fontId="2" fillId="74" borderId="43" applyNumberFormat="0" applyFont="0" applyAlignment="0" applyProtection="0"/>
    <xf numFmtId="0" fontId="2" fillId="74" borderId="43" applyNumberFormat="0" applyFont="0" applyAlignment="0" applyProtection="0"/>
    <xf numFmtId="169" fontId="2" fillId="0" borderId="0"/>
    <xf numFmtId="0" fontId="2" fillId="74" borderId="43" applyNumberFormat="0" applyFont="0" applyAlignment="0" applyProtection="0"/>
    <xf numFmtId="168" fontId="2" fillId="0" borderId="0"/>
    <xf numFmtId="0" fontId="2" fillId="74" borderId="43" applyNumberFormat="0" applyFont="0" applyAlignment="0" applyProtection="0"/>
    <xf numFmtId="168" fontId="2" fillId="0" borderId="0"/>
    <xf numFmtId="0" fontId="2" fillId="74" borderId="43" applyNumberFormat="0" applyFont="0" applyAlignment="0" applyProtection="0"/>
    <xf numFmtId="0" fontId="2" fillId="74" borderId="43" applyNumberFormat="0" applyFont="0" applyAlignment="0" applyProtection="0"/>
    <xf numFmtId="169" fontId="2" fillId="0" borderId="0"/>
    <xf numFmtId="168" fontId="2" fillId="0" borderId="0"/>
    <xf numFmtId="0" fontId="2" fillId="74" borderId="43" applyNumberFormat="0" applyFont="0" applyAlignment="0" applyProtection="0"/>
    <xf numFmtId="168" fontId="2" fillId="0" borderId="0"/>
    <xf numFmtId="0" fontId="2" fillId="74" borderId="43" applyNumberFormat="0" applyFont="0" applyAlignment="0" applyProtection="0"/>
    <xf numFmtId="0" fontId="2" fillId="74" borderId="43" applyNumberFormat="0" applyFont="0" applyAlignment="0" applyProtection="0"/>
    <xf numFmtId="169" fontId="2" fillId="0" borderId="0"/>
    <xf numFmtId="0" fontId="2" fillId="74" borderId="43" applyNumberFormat="0" applyFont="0" applyAlignment="0" applyProtection="0"/>
    <xf numFmtId="168" fontId="2" fillId="0" borderId="0"/>
    <xf numFmtId="0" fontId="2" fillId="74" borderId="43" applyNumberFormat="0" applyFont="0" applyAlignment="0" applyProtection="0"/>
    <xf numFmtId="168" fontId="2" fillId="0" borderId="0"/>
    <xf numFmtId="0" fontId="2" fillId="74" borderId="43" applyNumberFormat="0" applyFont="0" applyAlignment="0" applyProtection="0"/>
    <xf numFmtId="0" fontId="2" fillId="74" borderId="43" applyNumberFormat="0" applyFont="0" applyAlignment="0" applyProtection="0"/>
    <xf numFmtId="169" fontId="2" fillId="0" borderId="0"/>
    <xf numFmtId="168" fontId="2" fillId="0" borderId="0"/>
    <xf numFmtId="168" fontId="2" fillId="0" borderId="0"/>
    <xf numFmtId="0" fontId="2" fillId="74" borderId="43" applyNumberFormat="0" applyFont="0" applyAlignment="0" applyProtection="0"/>
    <xf numFmtId="0" fontId="2" fillId="74" borderId="43" applyNumberFormat="0" applyFont="0" applyAlignment="0" applyProtection="0"/>
    <xf numFmtId="0" fontId="2" fillId="74" borderId="43" applyNumberFormat="0" applyFont="0" applyAlignment="0" applyProtection="0"/>
    <xf numFmtId="0" fontId="2" fillId="74" borderId="43"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6"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77" fillId="0" borderId="0"/>
    <xf numFmtId="0" fontId="77" fillId="0" borderId="0"/>
    <xf numFmtId="168" fontId="77" fillId="0" borderId="0"/>
    <xf numFmtId="0" fontId="78" fillId="64" borderId="44" applyNumberFormat="0" applyAlignment="0" applyProtection="0"/>
    <xf numFmtId="0" fontId="79" fillId="9" borderId="30"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168" fontId="80"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168" fontId="80"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169" fontId="80"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9" fillId="9" borderId="30"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9" fillId="9" borderId="30"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9" fillId="9" borderId="30"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9" fillId="9" borderId="30"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9" fillId="9" borderId="30"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9" fillId="9" borderId="30"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9" fillId="9" borderId="30"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0" fontId="78" fillId="64" borderId="44" applyNumberFormat="0" applyAlignment="0" applyProtection="0"/>
    <xf numFmtId="168" fontId="80" fillId="64" borderId="44" applyNumberFormat="0" applyAlignment="0" applyProtection="0"/>
    <xf numFmtId="169" fontId="80" fillId="64" borderId="44" applyNumberFormat="0" applyAlignment="0" applyProtection="0"/>
    <xf numFmtId="168" fontId="80" fillId="64" borderId="44" applyNumberFormat="0" applyAlignment="0" applyProtection="0"/>
    <xf numFmtId="168" fontId="80" fillId="64" borderId="44" applyNumberFormat="0" applyAlignment="0" applyProtection="0"/>
    <xf numFmtId="169" fontId="80" fillId="64" borderId="44" applyNumberFormat="0" applyAlignment="0" applyProtection="0"/>
    <xf numFmtId="168" fontId="80" fillId="64" borderId="44" applyNumberFormat="0" applyAlignment="0" applyProtection="0"/>
    <xf numFmtId="168" fontId="80" fillId="64" borderId="44" applyNumberFormat="0" applyAlignment="0" applyProtection="0"/>
    <xf numFmtId="169" fontId="80" fillId="64" borderId="44" applyNumberFormat="0" applyAlignment="0" applyProtection="0"/>
    <xf numFmtId="168" fontId="80" fillId="64" borderId="44" applyNumberFormat="0" applyAlignment="0" applyProtection="0"/>
    <xf numFmtId="168" fontId="80" fillId="64" borderId="44" applyNumberFormat="0" applyAlignment="0" applyProtection="0"/>
    <xf numFmtId="169" fontId="80" fillId="64" borderId="44" applyNumberFormat="0" applyAlignment="0" applyProtection="0"/>
    <xf numFmtId="168" fontId="80" fillId="64" borderId="44" applyNumberFormat="0" applyAlignment="0" applyProtection="0"/>
    <xf numFmtId="0" fontId="78" fillId="64" borderId="44" applyNumberFormat="0" applyAlignment="0" applyProtection="0"/>
    <xf numFmtId="0" fontId="20" fillId="0" borderId="0"/>
    <xf numFmtId="175" fontId="32" fillId="0" borderId="0" applyFont="0" applyFill="0" applyBorder="0" applyAlignment="0" applyProtection="0"/>
    <xf numFmtId="186" fontId="3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81"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2" fillId="0" borderId="0" applyFill="0" applyBorder="0" applyAlignment="0"/>
    <xf numFmtId="172" fontId="32" fillId="0" borderId="0" applyFill="0" applyBorder="0" applyAlignment="0"/>
    <xf numFmtId="171" fontId="32" fillId="0" borderId="0" applyFill="0" applyBorder="0" applyAlignment="0"/>
    <xf numFmtId="176" fontId="32" fillId="0" borderId="0" applyFill="0" applyBorder="0" applyAlignment="0"/>
    <xf numFmtId="172" fontId="32" fillId="0" borderId="0" applyFill="0" applyBorder="0" applyAlignment="0"/>
    <xf numFmtId="168" fontId="2" fillId="0" borderId="0"/>
    <xf numFmtId="0" fontId="2" fillId="0" borderId="0"/>
    <xf numFmtId="168" fontId="2" fillId="0" borderId="0"/>
    <xf numFmtId="187" fontId="60" fillId="0" borderId="3" applyNumberFormat="0">
      <alignment horizontal="center" vertical="top" wrapText="1"/>
    </xf>
    <xf numFmtId="0" fontId="82"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3" fillId="0" borderId="0"/>
    <xf numFmtId="0" fontId="20" fillId="0" borderId="0"/>
    <xf numFmtId="0" fontId="84" fillId="0" borderId="0"/>
    <xf numFmtId="0" fontId="84" fillId="0" borderId="0"/>
    <xf numFmtId="168" fontId="20" fillId="0" borderId="0"/>
    <xf numFmtId="168" fontId="20" fillId="0" borderId="0"/>
    <xf numFmtId="0" fontId="85" fillId="0" borderId="0"/>
    <xf numFmtId="0" fontId="86" fillId="0" borderId="0"/>
    <xf numFmtId="0" fontId="85" fillId="0" borderId="0"/>
    <xf numFmtId="0" fontId="85" fillId="0" borderId="0"/>
    <xf numFmtId="0" fontId="85" fillId="0" borderId="0"/>
    <xf numFmtId="0" fontId="85" fillId="0" borderId="0"/>
    <xf numFmtId="0" fontId="85" fillId="0" borderId="0"/>
    <xf numFmtId="49" fontId="41" fillId="0" borderId="0" applyFill="0" applyBorder="0" applyAlignment="0"/>
    <xf numFmtId="189" fontId="32" fillId="0" borderId="0" applyFill="0" applyBorder="0" applyAlignment="0"/>
    <xf numFmtId="190" fontId="32" fillId="0" borderId="0" applyFill="0" applyBorder="0" applyAlignment="0"/>
    <xf numFmtId="0" fontId="87" fillId="0" borderId="0">
      <alignment horizontal="center" vertical="top"/>
    </xf>
    <xf numFmtId="0" fontId="88" fillId="0" borderId="0" applyNumberFormat="0" applyFill="0" applyBorder="0" applyAlignment="0" applyProtection="0"/>
    <xf numFmtId="169" fontId="88" fillId="0" borderId="0" applyNumberFormat="0" applyFill="0" applyBorder="0" applyAlignment="0" applyProtection="0"/>
    <xf numFmtId="0"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0" fontId="88" fillId="0" borderId="0" applyNumberFormat="0" applyFill="0" applyBorder="0" applyAlignment="0" applyProtection="0"/>
    <xf numFmtId="0" fontId="42" fillId="0" borderId="45" applyNumberFormat="0" applyFill="0" applyAlignment="0" applyProtection="0"/>
    <xf numFmtId="0" fontId="5" fillId="0" borderId="34"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168" fontId="89"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168" fontId="89"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169" fontId="89"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5" fillId="0" borderId="34"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5" fillId="0" borderId="34"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5" fillId="0" borderId="34"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5" fillId="0" borderId="34"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5" fillId="0" borderId="34"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5" fillId="0" borderId="34"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5" fillId="0" borderId="34"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0" fontId="42" fillId="0" borderId="45" applyNumberFormat="0" applyFill="0" applyAlignment="0" applyProtection="0"/>
    <xf numFmtId="168" fontId="89" fillId="0" borderId="45" applyNumberFormat="0" applyFill="0" applyAlignment="0" applyProtection="0"/>
    <xf numFmtId="169" fontId="89" fillId="0" borderId="45" applyNumberFormat="0" applyFill="0" applyAlignment="0" applyProtection="0"/>
    <xf numFmtId="168" fontId="89" fillId="0" borderId="45" applyNumberFormat="0" applyFill="0" applyAlignment="0" applyProtection="0"/>
    <xf numFmtId="168" fontId="89" fillId="0" borderId="45" applyNumberFormat="0" applyFill="0" applyAlignment="0" applyProtection="0"/>
    <xf numFmtId="169" fontId="89" fillId="0" borderId="45" applyNumberFormat="0" applyFill="0" applyAlignment="0" applyProtection="0"/>
    <xf numFmtId="168" fontId="89" fillId="0" borderId="45" applyNumberFormat="0" applyFill="0" applyAlignment="0" applyProtection="0"/>
    <xf numFmtId="168" fontId="89" fillId="0" borderId="45" applyNumberFormat="0" applyFill="0" applyAlignment="0" applyProtection="0"/>
    <xf numFmtId="169" fontId="89" fillId="0" borderId="45" applyNumberFormat="0" applyFill="0" applyAlignment="0" applyProtection="0"/>
    <xf numFmtId="168" fontId="89" fillId="0" borderId="45" applyNumberFormat="0" applyFill="0" applyAlignment="0" applyProtection="0"/>
    <xf numFmtId="168" fontId="89" fillId="0" borderId="45" applyNumberFormat="0" applyFill="0" applyAlignment="0" applyProtection="0"/>
    <xf numFmtId="169" fontId="89" fillId="0" borderId="45" applyNumberFormat="0" applyFill="0" applyAlignment="0" applyProtection="0"/>
    <xf numFmtId="168" fontId="89" fillId="0" borderId="45" applyNumberFormat="0" applyFill="0" applyAlignment="0" applyProtection="0"/>
    <xf numFmtId="0" fontId="42" fillId="0" borderId="45" applyNumberFormat="0" applyFill="0" applyAlignment="0" applyProtection="0"/>
    <xf numFmtId="0" fontId="20" fillId="0" borderId="46"/>
    <xf numFmtId="185" fontId="76"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1" fillId="0" borderId="0" applyFont="0" applyFill="0" applyBorder="0" applyAlignment="0" applyProtection="0"/>
    <xf numFmtId="192" fontId="2" fillId="0" borderId="0" applyFont="0" applyFill="0" applyBorder="0" applyAlignment="0" applyProtection="0"/>
    <xf numFmtId="0" fontId="90" fillId="0" borderId="0" applyNumberFormat="0" applyFill="0" applyBorder="0" applyAlignment="0" applyProtection="0"/>
    <xf numFmtId="0" fontId="19"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0" fontId="90"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0" fontId="90" fillId="0" borderId="0" applyNumberFormat="0" applyFill="0" applyBorder="0" applyAlignment="0" applyProtection="0"/>
    <xf numFmtId="1" fontId="92" fillId="0" borderId="0" applyFill="0" applyProtection="0">
      <alignment horizontal="right"/>
    </xf>
    <xf numFmtId="42" fontId="93" fillId="0" borderId="0" applyFont="0" applyFill="0" applyBorder="0" applyAlignment="0" applyProtection="0"/>
    <xf numFmtId="44" fontId="93" fillId="0" borderId="0" applyFont="0" applyFill="0" applyBorder="0" applyAlignment="0" applyProtection="0"/>
    <xf numFmtId="0" fontId="94" fillId="0" borderId="0"/>
    <xf numFmtId="0" fontId="95" fillId="0" borderId="0"/>
    <xf numFmtId="38" fontId="21" fillId="0" borderId="0" applyFont="0" applyFill="0" applyBorder="0" applyAlignment="0" applyProtection="0"/>
    <xf numFmtId="40" fontId="21" fillId="0" borderId="0" applyFont="0" applyFill="0" applyBorder="0" applyAlignment="0" applyProtection="0"/>
    <xf numFmtId="41" fontId="93" fillId="0" borderId="0" applyFont="0" applyFill="0" applyBorder="0" applyAlignment="0" applyProtection="0"/>
    <xf numFmtId="43" fontId="93" fillId="0" borderId="0" applyFont="0" applyFill="0" applyBorder="0" applyAlignment="0" applyProtection="0"/>
    <xf numFmtId="0" fontId="2" fillId="0" borderId="0"/>
    <xf numFmtId="9" fontId="1" fillId="0" borderId="0" applyFont="0" applyFill="0" applyBorder="0" applyAlignment="0" applyProtection="0"/>
    <xf numFmtId="0" fontId="42" fillId="0" borderId="100" applyNumberFormat="0" applyFill="0" applyAlignment="0" applyProtection="0"/>
    <xf numFmtId="168" fontId="89" fillId="0" borderId="100" applyNumberFormat="0" applyFill="0" applyAlignment="0" applyProtection="0"/>
    <xf numFmtId="169" fontId="89" fillId="0" borderId="100" applyNumberFormat="0" applyFill="0" applyAlignment="0" applyProtection="0"/>
    <xf numFmtId="168" fontId="89" fillId="0" borderId="100" applyNumberFormat="0" applyFill="0" applyAlignment="0" applyProtection="0"/>
    <xf numFmtId="168" fontId="89" fillId="0" borderId="100" applyNumberFormat="0" applyFill="0" applyAlignment="0" applyProtection="0"/>
    <xf numFmtId="169" fontId="89" fillId="0" borderId="100" applyNumberFormat="0" applyFill="0" applyAlignment="0" applyProtection="0"/>
    <xf numFmtId="168" fontId="89" fillId="0" borderId="100" applyNumberFormat="0" applyFill="0" applyAlignment="0" applyProtection="0"/>
    <xf numFmtId="168" fontId="89" fillId="0" borderId="100" applyNumberFormat="0" applyFill="0" applyAlignment="0" applyProtection="0"/>
    <xf numFmtId="169" fontId="89" fillId="0" borderId="100" applyNumberFormat="0" applyFill="0" applyAlignment="0" applyProtection="0"/>
    <xf numFmtId="168" fontId="89" fillId="0" borderId="100" applyNumberFormat="0" applyFill="0" applyAlignment="0" applyProtection="0"/>
    <xf numFmtId="168" fontId="89" fillId="0" borderId="100" applyNumberFormat="0" applyFill="0" applyAlignment="0" applyProtection="0"/>
    <xf numFmtId="169" fontId="89" fillId="0" borderId="100" applyNumberFormat="0" applyFill="0" applyAlignment="0" applyProtection="0"/>
    <xf numFmtId="168" fontId="89"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169" fontId="89"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168" fontId="89"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168" fontId="89"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0" fontId="42" fillId="0" borderId="100" applyNumberFormat="0" applyFill="0" applyAlignment="0" applyProtection="0"/>
    <xf numFmtId="188" fontId="2" fillId="70" borderId="94" applyFont="0">
      <alignment horizontal="right" vertical="center"/>
    </xf>
    <xf numFmtId="3" fontId="2" fillId="70" borderId="94" applyFont="0">
      <alignment horizontal="right" vertical="center"/>
    </xf>
    <xf numFmtId="0" fontId="78" fillId="64" borderId="99" applyNumberFormat="0" applyAlignment="0" applyProtection="0"/>
    <xf numFmtId="168" fontId="80" fillId="64" borderId="99" applyNumberFormat="0" applyAlignment="0" applyProtection="0"/>
    <xf numFmtId="169" fontId="80" fillId="64" borderId="99" applyNumberFormat="0" applyAlignment="0" applyProtection="0"/>
    <xf numFmtId="168" fontId="80" fillId="64" borderId="99" applyNumberFormat="0" applyAlignment="0" applyProtection="0"/>
    <xf numFmtId="168" fontId="80" fillId="64" borderId="99" applyNumberFormat="0" applyAlignment="0" applyProtection="0"/>
    <xf numFmtId="169" fontId="80" fillId="64" borderId="99" applyNumberFormat="0" applyAlignment="0" applyProtection="0"/>
    <xf numFmtId="168" fontId="80" fillId="64" borderId="99" applyNumberFormat="0" applyAlignment="0" applyProtection="0"/>
    <xf numFmtId="168" fontId="80" fillId="64" borderId="99" applyNumberFormat="0" applyAlignment="0" applyProtection="0"/>
    <xf numFmtId="169" fontId="80" fillId="64" borderId="99" applyNumberFormat="0" applyAlignment="0" applyProtection="0"/>
    <xf numFmtId="168" fontId="80" fillId="64" borderId="99" applyNumberFormat="0" applyAlignment="0" applyProtection="0"/>
    <xf numFmtId="168" fontId="80" fillId="64" borderId="99" applyNumberFormat="0" applyAlignment="0" applyProtection="0"/>
    <xf numFmtId="169" fontId="80" fillId="64" borderId="99" applyNumberFormat="0" applyAlignment="0" applyProtection="0"/>
    <xf numFmtId="168" fontId="80"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169" fontId="80"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168" fontId="80"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168" fontId="80"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0" fontId="78" fillId="64" borderId="99" applyNumberFormat="0" applyAlignment="0" applyProtection="0"/>
    <xf numFmtId="3" fontId="2" fillId="75" borderId="94" applyFont="0">
      <alignment horizontal="right" vertical="center"/>
      <protection locked="0"/>
    </xf>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 fillId="74" borderId="98" applyNumberFormat="0" applyFont="0" applyAlignment="0" applyProtection="0"/>
    <xf numFmtId="0" fontId="22" fillId="74" borderId="98" applyNumberFormat="0" applyFont="0" applyAlignment="0" applyProtection="0"/>
    <xf numFmtId="0" fontId="2" fillId="74" borderId="98" applyNumberFormat="0" applyFont="0" applyAlignment="0" applyProtection="0"/>
    <xf numFmtId="0" fontId="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0" fontId="22" fillId="74" borderId="98" applyNumberFormat="0" applyFont="0" applyAlignment="0" applyProtection="0"/>
    <xf numFmtId="3" fontId="2" fillId="72" borderId="94" applyFont="0">
      <alignment horizontal="right" vertical="center"/>
      <protection locked="0"/>
    </xf>
    <xf numFmtId="0" fontId="61" fillId="43" borderId="97" applyNumberFormat="0" applyAlignment="0" applyProtection="0"/>
    <xf numFmtId="168" fontId="63" fillId="43" borderId="97" applyNumberFormat="0" applyAlignment="0" applyProtection="0"/>
    <xf numFmtId="169" fontId="63" fillId="43" borderId="97" applyNumberFormat="0" applyAlignment="0" applyProtection="0"/>
    <xf numFmtId="168" fontId="63" fillId="43" borderId="97" applyNumberFormat="0" applyAlignment="0" applyProtection="0"/>
    <xf numFmtId="168" fontId="63" fillId="43" borderId="97" applyNumberFormat="0" applyAlignment="0" applyProtection="0"/>
    <xf numFmtId="169" fontId="63" fillId="43" borderId="97" applyNumberFormat="0" applyAlignment="0" applyProtection="0"/>
    <xf numFmtId="168" fontId="63" fillId="43" borderId="97" applyNumberFormat="0" applyAlignment="0" applyProtection="0"/>
    <xf numFmtId="168" fontId="63" fillId="43" borderId="97" applyNumberFormat="0" applyAlignment="0" applyProtection="0"/>
    <xf numFmtId="169" fontId="63" fillId="43" borderId="97" applyNumberFormat="0" applyAlignment="0" applyProtection="0"/>
    <xf numFmtId="168" fontId="63" fillId="43" borderId="97" applyNumberFormat="0" applyAlignment="0" applyProtection="0"/>
    <xf numFmtId="168" fontId="63" fillId="43" borderId="97" applyNumberFormat="0" applyAlignment="0" applyProtection="0"/>
    <xf numFmtId="169" fontId="63" fillId="43" borderId="97" applyNumberFormat="0" applyAlignment="0" applyProtection="0"/>
    <xf numFmtId="168" fontId="63"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169" fontId="63"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168" fontId="63"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168" fontId="63"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61" fillId="43" borderId="97" applyNumberFormat="0" applyAlignment="0" applyProtection="0"/>
    <xf numFmtId="0" fontId="2" fillId="71" borderId="95" applyNumberFormat="0" applyFont="0" applyBorder="0" applyProtection="0">
      <alignment horizontal="left" vertical="center"/>
    </xf>
    <xf numFmtId="9" fontId="2" fillId="71" borderId="94" applyFont="0" applyProtection="0">
      <alignment horizontal="right" vertical="center"/>
    </xf>
    <xf numFmtId="3" fontId="2" fillId="71" borderId="94" applyFont="0" applyProtection="0">
      <alignment horizontal="right" vertical="center"/>
    </xf>
    <xf numFmtId="0" fontId="57" fillId="70" borderId="95" applyFont="0" applyBorder="0">
      <alignment horizontal="center" wrapText="1"/>
    </xf>
    <xf numFmtId="168" fontId="49" fillId="0" borderId="92">
      <alignment horizontal="left" vertical="center"/>
    </xf>
    <xf numFmtId="0" fontId="49" fillId="0" borderId="92">
      <alignment horizontal="left" vertical="center"/>
    </xf>
    <xf numFmtId="0" fontId="49" fillId="0" borderId="92">
      <alignment horizontal="left" vertical="center"/>
    </xf>
    <xf numFmtId="0" fontId="2" fillId="69" borderId="94" applyNumberFormat="0" applyFont="0" applyBorder="0" applyProtection="0">
      <alignment horizontal="center" vertical="center"/>
    </xf>
    <xf numFmtId="0" fontId="31" fillId="0" borderId="94" applyNumberFormat="0" applyAlignment="0">
      <alignment horizontal="right"/>
      <protection locked="0"/>
    </xf>
    <xf numFmtId="0" fontId="31" fillId="0" borderId="94" applyNumberFormat="0" applyAlignment="0">
      <alignment horizontal="right"/>
      <protection locked="0"/>
    </xf>
    <xf numFmtId="0" fontId="31" fillId="0" borderId="94" applyNumberFormat="0" applyAlignment="0">
      <alignment horizontal="right"/>
      <protection locked="0"/>
    </xf>
    <xf numFmtId="0" fontId="31" fillId="0" borderId="94" applyNumberFormat="0" applyAlignment="0">
      <alignment horizontal="right"/>
      <protection locked="0"/>
    </xf>
    <xf numFmtId="0" fontId="31" fillId="0" borderId="94" applyNumberFormat="0" applyAlignment="0">
      <alignment horizontal="right"/>
      <protection locked="0"/>
    </xf>
    <xf numFmtId="0" fontId="31" fillId="0" borderId="94" applyNumberFormat="0" applyAlignment="0">
      <alignment horizontal="right"/>
      <protection locked="0"/>
    </xf>
    <xf numFmtId="0" fontId="31" fillId="0" borderId="94" applyNumberFormat="0" applyAlignment="0">
      <alignment horizontal="right"/>
      <protection locked="0"/>
    </xf>
    <xf numFmtId="0" fontId="31" fillId="0" borderId="94" applyNumberFormat="0" applyAlignment="0">
      <alignment horizontal="right"/>
      <protection locked="0"/>
    </xf>
    <xf numFmtId="0" fontId="31" fillId="0" borderId="94" applyNumberFormat="0" applyAlignment="0">
      <alignment horizontal="right"/>
      <protection locked="0"/>
    </xf>
    <xf numFmtId="0" fontId="31" fillId="0" borderId="94" applyNumberFormat="0" applyAlignment="0">
      <alignment horizontal="right"/>
      <protection locked="0"/>
    </xf>
    <xf numFmtId="0" fontId="33" fillId="64" borderId="97" applyNumberFormat="0" applyAlignment="0" applyProtection="0"/>
    <xf numFmtId="168" fontId="35" fillId="64" borderId="97" applyNumberFormat="0" applyAlignment="0" applyProtection="0"/>
    <xf numFmtId="169" fontId="35" fillId="64" borderId="97" applyNumberFormat="0" applyAlignment="0" applyProtection="0"/>
    <xf numFmtId="168" fontId="35" fillId="64" borderId="97" applyNumberFormat="0" applyAlignment="0" applyProtection="0"/>
    <xf numFmtId="168" fontId="35" fillId="64" borderId="97" applyNumberFormat="0" applyAlignment="0" applyProtection="0"/>
    <xf numFmtId="169" fontId="35" fillId="64" borderId="97" applyNumberFormat="0" applyAlignment="0" applyProtection="0"/>
    <xf numFmtId="168" fontId="35" fillId="64" borderId="97" applyNumberFormat="0" applyAlignment="0" applyProtection="0"/>
    <xf numFmtId="168" fontId="35" fillId="64" borderId="97" applyNumberFormat="0" applyAlignment="0" applyProtection="0"/>
    <xf numFmtId="169" fontId="35" fillId="64" borderId="97" applyNumberFormat="0" applyAlignment="0" applyProtection="0"/>
    <xf numFmtId="168" fontId="35" fillId="64" borderId="97" applyNumberFormat="0" applyAlignment="0" applyProtection="0"/>
    <xf numFmtId="168" fontId="35" fillId="64" borderId="97" applyNumberFormat="0" applyAlignment="0" applyProtection="0"/>
    <xf numFmtId="169" fontId="35" fillId="64" borderId="97" applyNumberFormat="0" applyAlignment="0" applyProtection="0"/>
    <xf numFmtId="168" fontId="35"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169" fontId="35"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168" fontId="35"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168" fontId="35"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33" fillId="64" borderId="97" applyNumberFormat="0" applyAlignment="0" applyProtection="0"/>
    <xf numFmtId="0" fontId="1" fillId="0" borderId="0"/>
    <xf numFmtId="169" fontId="21" fillId="37" borderId="0"/>
    <xf numFmtId="0" fontId="2" fillId="0" borderId="0">
      <alignment vertical="center"/>
    </xf>
    <xf numFmtId="166" fontId="1" fillId="0" borderId="0" applyFont="0" applyFill="0" applyBorder="0" applyAlignment="0" applyProtection="0"/>
    <xf numFmtId="0" fontId="122" fillId="0" borderId="0"/>
  </cellStyleXfs>
  <cellXfs count="873">
    <xf numFmtId="0" fontId="0" fillId="0" borderId="0" xfId="0"/>
    <xf numFmtId="0" fontId="4" fillId="0" borderId="0" xfId="0" applyFont="1"/>
    <xf numFmtId="0" fontId="0" fillId="0" borderId="0" xfId="0" applyAlignment="1">
      <alignment wrapText="1"/>
    </xf>
    <xf numFmtId="167" fontId="0" fillId="0" borderId="0" xfId="0" applyNumberFormat="1" applyAlignment="1">
      <alignment horizontal="center"/>
    </xf>
    <xf numFmtId="0" fontId="4" fillId="0" borderId="3" xfId="0" applyFont="1" applyBorder="1"/>
    <xf numFmtId="0" fontId="11" fillId="0" borderId="0" xfId="0" applyFont="1"/>
    <xf numFmtId="0" fontId="6" fillId="0" borderId="0" xfId="0" applyFont="1"/>
    <xf numFmtId="0" fontId="8" fillId="0" borderId="0" xfId="11" applyFont="1"/>
    <xf numFmtId="0" fontId="8" fillId="0" borderId="0" xfId="0" applyFont="1"/>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11" fillId="0" borderId="0" xfId="0" applyFont="1" applyAlignment="1">
      <alignment horizontal="center"/>
    </xf>
    <xf numFmtId="0" fontId="9" fillId="0" borderId="0" xfId="11" applyFont="1"/>
    <xf numFmtId="0" fontId="5" fillId="0" borderId="0" xfId="0" applyFont="1" applyAlignment="1">
      <alignment horizontal="center"/>
    </xf>
    <xf numFmtId="0" fontId="4" fillId="0" borderId="20" xfId="0" applyFont="1" applyBorder="1"/>
    <xf numFmtId="0" fontId="18" fillId="0" borderId="0" xfId="0" applyFont="1" applyAlignment="1">
      <alignment horizontal="center" vertical="center"/>
    </xf>
    <xf numFmtId="0" fontId="18"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8" fillId="0" borderId="0" xfId="0" applyFont="1"/>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3"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6" borderId="3" xfId="0" applyFont="1" applyFill="1" applyBorder="1" applyAlignment="1">
      <alignment horizontal="left" vertical="top" wrapText="1"/>
    </xf>
    <xf numFmtId="1" fontId="13" fillId="36" borderId="3" xfId="2" applyNumberFormat="1" applyFont="1" applyFill="1" applyBorder="1" applyAlignment="1" applyProtection="1">
      <alignment horizontal="left" vertical="top" wrapText="1"/>
    </xf>
    <xf numFmtId="0" fontId="13" fillId="36" borderId="3" xfId="13" applyFont="1" applyFill="1" applyBorder="1" applyAlignment="1" applyProtection="1">
      <alignment vertical="center" wrapText="1"/>
      <protection locked="0"/>
    </xf>
    <xf numFmtId="0" fontId="4" fillId="0" borderId="18" xfId="0" applyFont="1" applyBorder="1"/>
    <xf numFmtId="0" fontId="17" fillId="0" borderId="0" xfId="0" applyFont="1"/>
    <xf numFmtId="0" fontId="6"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4" fontId="6" fillId="3" borderId="3" xfId="1" applyNumberFormat="1" applyFont="1" applyFill="1" applyBorder="1" applyAlignment="1" applyProtection="1">
      <alignment horizontal="center" vertical="center" wrapText="1"/>
      <protection locked="0"/>
    </xf>
    <xf numFmtId="164" fontId="6" fillId="3" borderId="18" xfId="1" applyNumberFormat="1" applyFont="1" applyFill="1" applyBorder="1" applyAlignment="1" applyProtection="1">
      <alignment horizontal="center" vertical="center" wrapText="1"/>
      <protection locked="0"/>
    </xf>
    <xf numFmtId="164" fontId="6"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6" fillId="3" borderId="21" xfId="9" applyFont="1" applyFill="1" applyBorder="1" applyAlignment="1" applyProtection="1">
      <alignment horizontal="left" vertical="center"/>
      <protection locked="0"/>
    </xf>
    <xf numFmtId="0" fontId="13" fillId="3" borderId="23" xfId="16" applyFont="1" applyFill="1" applyBorder="1" applyProtection="1">
      <protection locked="0"/>
    </xf>
    <xf numFmtId="0" fontId="8" fillId="3" borderId="3" xfId="5" applyFont="1" applyFill="1" applyBorder="1" applyProtection="1">
      <protection locked="0"/>
    </xf>
    <xf numFmtId="0" fontId="8" fillId="0" borderId="3" xfId="13" applyFont="1" applyBorder="1" applyAlignment="1" applyProtection="1">
      <alignment horizontal="center" vertical="center" wrapText="1"/>
      <protection locked="0"/>
    </xf>
    <xf numFmtId="0" fontId="8" fillId="3" borderId="3" xfId="13" applyFont="1" applyFill="1" applyBorder="1" applyAlignment="1" applyProtection="1">
      <alignment horizontal="center" vertical="center" wrapText="1"/>
      <protection locked="0"/>
    </xf>
    <xf numFmtId="3" fontId="8" fillId="3" borderId="3" xfId="1" applyNumberFormat="1" applyFont="1" applyFill="1" applyBorder="1" applyAlignment="1" applyProtection="1">
      <alignment horizontal="center" vertical="center" wrapText="1"/>
      <protection locked="0"/>
    </xf>
    <xf numFmtId="9" fontId="8" fillId="3" borderId="3" xfId="15" applyNumberFormat="1" applyFont="1" applyFill="1" applyBorder="1" applyAlignment="1" applyProtection="1">
      <alignment horizontal="center" vertical="center"/>
      <protection locked="0"/>
    </xf>
    <xf numFmtId="0" fontId="9" fillId="3" borderId="3" xfId="13" applyFont="1" applyFill="1" applyBorder="1" applyAlignment="1" applyProtection="1">
      <alignment wrapText="1"/>
      <protection locked="0"/>
    </xf>
    <xf numFmtId="0" fontId="8" fillId="3" borderId="3" xfId="13" applyFont="1" applyFill="1" applyBorder="1" applyAlignment="1" applyProtection="1">
      <alignment horizontal="left" vertical="center" wrapText="1"/>
      <protection locked="0"/>
    </xf>
    <xf numFmtId="165" fontId="8" fillId="3" borderId="3" xfId="8" applyNumberFormat="1" applyFont="1" applyFill="1" applyBorder="1" applyAlignment="1" applyProtection="1">
      <alignment horizontal="right" wrapText="1"/>
      <protection locked="0"/>
    </xf>
    <xf numFmtId="0" fontId="8" fillId="0" borderId="3" xfId="13" applyFont="1" applyBorder="1" applyAlignment="1" applyProtection="1">
      <alignment horizontal="left" vertical="center" wrapText="1"/>
      <protection locked="0"/>
    </xf>
    <xf numFmtId="165" fontId="8" fillId="4" borderId="3" xfId="8" applyNumberFormat="1" applyFont="1" applyFill="1" applyBorder="1" applyAlignment="1" applyProtection="1">
      <alignment horizontal="right" wrapText="1"/>
      <protection locked="0"/>
    </xf>
    <xf numFmtId="0" fontId="9" fillId="0" borderId="3" xfId="13" applyFont="1" applyBorder="1" applyAlignment="1" applyProtection="1">
      <alignment wrapText="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6" fillId="0" borderId="0" xfId="11" applyFont="1" applyAlignment="1">
      <alignment vertical="center"/>
    </xf>
    <xf numFmtId="0" fontId="4" fillId="0" borderId="18" xfId="0" applyFont="1" applyBorder="1" applyAlignment="1">
      <alignment vertical="center"/>
    </xf>
    <xf numFmtId="0" fontId="4" fillId="0" borderId="51" xfId="0" applyFont="1" applyBorder="1"/>
    <xf numFmtId="0" fontId="4" fillId="0" borderId="52" xfId="0" applyFont="1" applyBorder="1"/>
    <xf numFmtId="0" fontId="6" fillId="0" borderId="15" xfId="9" applyFont="1" applyBorder="1" applyAlignment="1" applyProtection="1">
      <alignment horizontal="center" vertical="center"/>
      <protection locked="0"/>
    </xf>
    <xf numFmtId="0" fontId="13" fillId="3" borderId="5" xfId="9" applyFont="1" applyFill="1" applyBorder="1" applyAlignment="1" applyProtection="1">
      <alignment horizontal="center" vertical="center" wrapText="1"/>
      <protection locked="0"/>
    </xf>
    <xf numFmtId="164" fontId="6" fillId="3" borderId="17" xfId="2" applyNumberFormat="1" applyFont="1" applyFill="1" applyBorder="1" applyAlignment="1" applyProtection="1">
      <alignment horizontal="center" vertical="center"/>
      <protection locked="0"/>
    </xf>
    <xf numFmtId="0" fontId="6" fillId="0" borderId="18"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8" xfId="9" applyFont="1" applyBorder="1" applyAlignment="1" applyProtection="1">
      <alignment horizontal="center" vertical="center" wrapText="1"/>
      <protection locked="0"/>
    </xf>
    <xf numFmtId="0" fontId="13" fillId="36" borderId="22" xfId="13" applyFont="1" applyFill="1" applyBorder="1" applyAlignment="1" applyProtection="1">
      <alignment vertical="center" wrapText="1"/>
      <protection locked="0"/>
    </xf>
    <xf numFmtId="167" fontId="18" fillId="0" borderId="55" xfId="0" applyNumberFormat="1" applyFont="1" applyBorder="1" applyAlignment="1">
      <alignment horizontal="center"/>
    </xf>
    <xf numFmtId="167" fontId="16" fillId="0" borderId="55" xfId="0" applyNumberFormat="1" applyFont="1" applyBorder="1" applyAlignment="1">
      <alignment horizontal="center"/>
    </xf>
    <xf numFmtId="167" fontId="18" fillId="0" borderId="57" xfId="0" applyNumberFormat="1" applyFont="1" applyBorder="1" applyAlignment="1">
      <alignment horizontal="center"/>
    </xf>
    <xf numFmtId="167" fontId="18" fillId="0" borderId="58"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9" xfId="0" applyFont="1" applyBorder="1"/>
    <xf numFmtId="0" fontId="4" fillId="0" borderId="16" xfId="0" applyFont="1" applyBorder="1"/>
    <xf numFmtId="0" fontId="4" fillId="0" borderId="21" xfId="0" applyFont="1" applyBorder="1"/>
    <xf numFmtId="0" fontId="6" fillId="3" borderId="18" xfId="5" applyFont="1" applyFill="1" applyBorder="1" applyAlignment="1" applyProtection="1">
      <alignment horizontal="right" vertical="center"/>
      <protection locked="0"/>
    </xf>
    <xf numFmtId="0" fontId="4" fillId="0" borderId="16" xfId="0" applyFont="1" applyBorder="1" applyAlignment="1">
      <alignment wrapText="1"/>
    </xf>
    <xf numFmtId="0" fontId="4" fillId="0" borderId="17" xfId="0" applyFont="1" applyBorder="1" applyAlignment="1">
      <alignment wrapText="1"/>
    </xf>
    <xf numFmtId="0" fontId="5" fillId="0" borderId="22" xfId="0" applyFont="1" applyBorder="1"/>
    <xf numFmtId="0" fontId="8" fillId="3" borderId="18" xfId="5" applyFont="1" applyFill="1" applyBorder="1" applyAlignment="1" applyProtection="1">
      <alignment horizontal="left" vertical="center"/>
      <protection locked="0"/>
    </xf>
    <xf numFmtId="0" fontId="8" fillId="3" borderId="19" xfId="13" applyFont="1" applyFill="1" applyBorder="1" applyAlignment="1" applyProtection="1">
      <alignment horizontal="center" vertical="center" wrapText="1"/>
      <protection locked="0"/>
    </xf>
    <xf numFmtId="0" fontId="8" fillId="3" borderId="18" xfId="5" applyFont="1" applyFill="1" applyBorder="1" applyAlignment="1" applyProtection="1">
      <alignment horizontal="right" vertical="center"/>
      <protection locked="0"/>
    </xf>
    <xf numFmtId="3" fontId="8" fillId="36" borderId="19" xfId="5" applyNumberFormat="1" applyFont="1" applyFill="1" applyBorder="1" applyProtection="1">
      <protection locked="0"/>
    </xf>
    <xf numFmtId="0" fontId="8" fillId="3" borderId="21" xfId="9" applyFont="1" applyFill="1" applyBorder="1" applyAlignment="1" applyProtection="1">
      <alignment horizontal="right" vertical="center"/>
      <protection locked="0"/>
    </xf>
    <xf numFmtId="0" fontId="9" fillId="3" borderId="22" xfId="16" applyFont="1" applyFill="1" applyBorder="1" applyProtection="1">
      <protection locked="0"/>
    </xf>
    <xf numFmtId="3" fontId="9" fillId="36" borderId="22" xfId="16" applyNumberFormat="1" applyFont="1" applyFill="1" applyBorder="1" applyProtection="1">
      <protection locked="0"/>
    </xf>
    <xf numFmtId="164" fontId="9" fillId="36" borderId="23" xfId="1" applyNumberFormat="1" applyFont="1" applyFill="1" applyBorder="1" applyAlignment="1" applyProtection="1">
      <protection locked="0"/>
    </xf>
    <xf numFmtId="0" fontId="4" fillId="0" borderId="51" xfId="0" applyFont="1" applyBorder="1" applyAlignment="1">
      <alignment horizontal="center"/>
    </xf>
    <xf numFmtId="0" fontId="4" fillId="0" borderId="52"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3" fillId="0" borderId="16" xfId="11" applyFont="1" applyBorder="1" applyAlignment="1">
      <alignment horizontal="center" vertical="center"/>
    </xf>
    <xf numFmtId="0" fontId="8" fillId="0" borderId="0" xfId="11" applyFont="1" applyAlignment="1">
      <alignment horizontal="left"/>
    </xf>
    <xf numFmtId="0" fontId="15" fillId="0" borderId="0" xfId="11" applyFont="1" applyAlignment="1">
      <alignment horizontal="right"/>
    </xf>
    <xf numFmtId="0" fontId="0" fillId="0" borderId="15" xfId="0" applyBorder="1" applyAlignment="1">
      <alignment horizontal="center" vertical="center"/>
    </xf>
    <xf numFmtId="0" fontId="5" fillId="36" borderId="26" xfId="0" applyFont="1" applyFill="1" applyBorder="1" applyAlignment="1">
      <alignment wrapText="1"/>
    </xf>
    <xf numFmtId="0" fontId="4" fillId="0" borderId="9" xfId="0" applyFont="1" applyBorder="1" applyAlignment="1">
      <alignment vertical="center" wrapText="1"/>
    </xf>
    <xf numFmtId="0" fontId="5" fillId="36" borderId="9" xfId="0" applyFont="1" applyFill="1" applyBorder="1" applyAlignment="1">
      <alignment wrapText="1"/>
    </xf>
    <xf numFmtId="0" fontId="5" fillId="36" borderId="64" xfId="0" applyFont="1" applyFill="1" applyBorder="1" applyAlignment="1">
      <alignment wrapText="1"/>
    </xf>
    <xf numFmtId="0" fontId="13"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5" fillId="0" borderId="0" xfId="0" applyFont="1" applyAlignment="1" applyProtection="1">
      <alignment horizontal="right"/>
      <protection locked="0"/>
    </xf>
    <xf numFmtId="0" fontId="13" fillId="0" borderId="1" xfId="0" applyFont="1" applyBorder="1" applyAlignment="1">
      <alignment horizontal="center" vertical="center"/>
    </xf>
    <xf numFmtId="0" fontId="4" fillId="0" borderId="65"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4" fillId="0" borderId="21" xfId="0" applyFont="1" applyBorder="1" applyAlignment="1">
      <alignment horizontal="center" vertical="center"/>
    </xf>
    <xf numFmtId="0" fontId="99" fillId="0" borderId="0" xfId="0" applyFont="1"/>
    <xf numFmtId="49" fontId="99" fillId="0" borderId="7" xfId="0" applyNumberFormat="1" applyFont="1" applyBorder="1" applyAlignment="1">
      <alignment horizontal="right" vertical="center"/>
    </xf>
    <xf numFmtId="49" fontId="99" fillId="0" borderId="72" xfId="0" applyNumberFormat="1" applyFont="1" applyBorder="1" applyAlignment="1">
      <alignment horizontal="right" vertical="center"/>
    </xf>
    <xf numFmtId="49" fontId="99" fillId="0" borderId="75" xfId="0" applyNumberFormat="1" applyFont="1" applyBorder="1" applyAlignment="1">
      <alignment horizontal="right" vertical="center"/>
    </xf>
    <xf numFmtId="49" fontId="99" fillId="0" borderId="80" xfId="0" applyNumberFormat="1" applyFont="1" applyBorder="1" applyAlignment="1">
      <alignment horizontal="right" vertical="center"/>
    </xf>
    <xf numFmtId="0" fontId="99" fillId="0" borderId="0" xfId="0" applyFont="1" applyAlignment="1">
      <alignment horizontal="left"/>
    </xf>
    <xf numFmtId="0" fontId="99" fillId="0" borderId="80" xfId="0" applyFont="1" applyBorder="1" applyAlignment="1">
      <alignment horizontal="right" vertical="center"/>
    </xf>
    <xf numFmtId="49" fontId="99" fillId="0" borderId="0" xfId="0" applyNumberFormat="1" applyFont="1" applyAlignment="1">
      <alignment horizontal="right" vertical="center"/>
    </xf>
    <xf numFmtId="0" fontId="99" fillId="0" borderId="0" xfId="0" applyFont="1" applyAlignment="1">
      <alignment vertical="center" wrapText="1"/>
    </xf>
    <xf numFmtId="0" fontId="99" fillId="0" borderId="0" xfId="0" applyFont="1" applyAlignment="1">
      <alignment horizontal="left" vertical="center" wrapText="1"/>
    </xf>
    <xf numFmtId="0" fontId="8" fillId="0" borderId="1" xfId="11" applyFont="1" applyBorder="1"/>
    <xf numFmtId="0" fontId="13"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3" fontId="6" fillId="3" borderId="19" xfId="2" applyNumberFormat="1" applyFont="1" applyFill="1" applyBorder="1" applyAlignment="1" applyProtection="1">
      <alignment vertical="top"/>
      <protection locked="0"/>
    </xf>
    <xf numFmtId="193" fontId="8" fillId="36" borderId="3" xfId="5" applyNumberFormat="1" applyFont="1" applyFill="1" applyBorder="1" applyProtection="1">
      <protection locked="0"/>
    </xf>
    <xf numFmtId="193" fontId="8" fillId="3" borderId="3" xfId="5" applyNumberFormat="1" applyFont="1" applyFill="1" applyBorder="1" applyProtection="1">
      <protection locked="0"/>
    </xf>
    <xf numFmtId="193" fontId="9" fillId="36" borderId="22" xfId="16" applyNumberFormat="1" applyFont="1" applyFill="1" applyBorder="1" applyProtection="1">
      <protection locked="0"/>
    </xf>
    <xf numFmtId="193" fontId="8" fillId="36" borderId="3" xfId="1" applyNumberFormat="1" applyFont="1" applyFill="1" applyBorder="1" applyProtection="1">
      <protection locked="0"/>
    </xf>
    <xf numFmtId="193" fontId="8" fillId="0" borderId="3" xfId="1" applyNumberFormat="1" applyFont="1" applyFill="1" applyBorder="1" applyProtection="1">
      <protection locked="0"/>
    </xf>
    <xf numFmtId="193" fontId="9" fillId="36" borderId="22" xfId="1" applyNumberFormat="1" applyFont="1" applyFill="1" applyBorder="1" applyAlignment="1" applyProtection="1">
      <protection locked="0"/>
    </xf>
    <xf numFmtId="193" fontId="8" fillId="3" borderId="22" xfId="5" applyNumberFormat="1" applyFont="1" applyFill="1" applyBorder="1" applyProtection="1">
      <protection locked="0"/>
    </xf>
    <xf numFmtId="193" fontId="18" fillId="0" borderId="0" xfId="0" applyNumberFormat="1" applyFont="1"/>
    <xf numFmtId="0" fontId="4" fillId="0" borderId="25" xfId="0" applyFont="1" applyBorder="1" applyAlignment="1">
      <alignment horizontal="center" vertical="center"/>
    </xf>
    <xf numFmtId="0" fontId="4" fillId="0" borderId="25" xfId="0" applyFont="1" applyBorder="1" applyAlignment="1">
      <alignment wrapText="1"/>
    </xf>
    <xf numFmtId="0" fontId="4" fillId="0" borderId="3" xfId="0" applyFont="1" applyBorder="1" applyAlignment="1">
      <alignment horizontal="center" vertical="center" wrapText="1"/>
    </xf>
    <xf numFmtId="9" fontId="100" fillId="0" borderId="3" xfId="0" applyNumberFormat="1" applyFont="1" applyBorder="1" applyAlignment="1">
      <alignment horizontal="center" vertical="center"/>
    </xf>
    <xf numFmtId="0" fontId="5" fillId="0" borderId="0" xfId="0" applyFont="1" applyAlignment="1">
      <alignment horizontal="center" wrapText="1"/>
    </xf>
    <xf numFmtId="9" fontId="4" fillId="0" borderId="19" xfId="20961" applyFont="1" applyBorder="1"/>
    <xf numFmtId="9" fontId="4" fillId="36" borderId="23" xfId="20961" applyFont="1" applyFill="1" applyBorder="1"/>
    <xf numFmtId="167" fontId="5" fillId="36" borderId="22" xfId="0" applyNumberFormat="1" applyFont="1" applyFill="1" applyBorder="1" applyAlignment="1">
      <alignment horizontal="center" vertical="center"/>
    </xf>
    <xf numFmtId="0" fontId="6" fillId="0" borderId="16" xfId="0" applyFont="1" applyBorder="1" applyAlignment="1">
      <alignment vertical="center" wrapText="1"/>
    </xf>
    <xf numFmtId="0" fontId="4" fillId="0" borderId="7" xfId="0" applyFont="1" applyBorder="1" applyAlignment="1">
      <alignment vertical="center"/>
    </xf>
    <xf numFmtId="0" fontId="4" fillId="0" borderId="94" xfId="0" applyFont="1" applyBorder="1" applyAlignment="1">
      <alignment vertical="center"/>
    </xf>
    <xf numFmtId="0" fontId="5" fillId="0" borderId="94" xfId="0" applyFont="1" applyBorder="1" applyAlignment="1">
      <alignment vertical="center"/>
    </xf>
    <xf numFmtId="0" fontId="4" fillId="0" borderId="16" xfId="0" applyFont="1" applyBorder="1" applyAlignment="1">
      <alignment vertical="center"/>
    </xf>
    <xf numFmtId="0" fontId="4" fillId="0" borderId="90" xfId="0" applyFont="1" applyBorder="1" applyAlignment="1">
      <alignment vertical="center"/>
    </xf>
    <xf numFmtId="0" fontId="4" fillId="0" borderId="91" xfId="0" applyFont="1" applyBorder="1" applyAlignment="1">
      <alignment vertical="center"/>
    </xf>
    <xf numFmtId="0" fontId="4" fillId="0" borderId="15" xfId="0" applyFont="1" applyBorder="1" applyAlignment="1">
      <alignment horizontal="center" vertical="center"/>
    </xf>
    <xf numFmtId="0" fontId="4" fillId="0" borderId="102" xfId="0" applyFont="1" applyBorder="1" applyAlignment="1">
      <alignment horizontal="center" vertical="center"/>
    </xf>
    <xf numFmtId="0" fontId="4" fillId="0" borderId="104" xfId="0" applyFont="1" applyBorder="1" applyAlignment="1">
      <alignment horizontal="center" vertical="center"/>
    </xf>
    <xf numFmtId="169" fontId="21" fillId="37" borderId="28" xfId="20" applyBorder="1"/>
    <xf numFmtId="169" fontId="21" fillId="37" borderId="106" xfId="20" applyBorder="1"/>
    <xf numFmtId="169" fontId="21" fillId="37" borderId="96" xfId="20" applyBorder="1"/>
    <xf numFmtId="169" fontId="21" fillId="37" borderId="52" xfId="20" applyBorder="1"/>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65" xfId="0" applyFont="1" applyBorder="1" applyAlignment="1">
      <alignment horizontal="center" vertical="center"/>
    </xf>
    <xf numFmtId="0" fontId="4" fillId="3" borderId="92" xfId="0" applyFont="1" applyFill="1" applyBorder="1" applyAlignment="1">
      <alignment vertical="center"/>
    </xf>
    <xf numFmtId="0" fontId="12" fillId="3" borderId="107" xfId="0" applyFont="1" applyFill="1" applyBorder="1" applyAlignment="1">
      <alignment horizontal="left"/>
    </xf>
    <xf numFmtId="0" fontId="12" fillId="3" borderId="108" xfId="0" applyFont="1" applyFill="1" applyBorder="1" applyAlignment="1">
      <alignment horizontal="left"/>
    </xf>
    <xf numFmtId="0" fontId="4" fillId="0" borderId="94" xfId="0" applyFont="1" applyBorder="1" applyAlignment="1">
      <alignment horizontal="center" vertical="center" wrapText="1"/>
    </xf>
    <xf numFmtId="0" fontId="99" fillId="0" borderId="82" xfId="0" applyFont="1" applyBorder="1" applyAlignment="1">
      <alignment horizontal="right" vertical="center"/>
    </xf>
    <xf numFmtId="0" fontId="4" fillId="0" borderId="109" xfId="0" applyFont="1" applyBorder="1" applyAlignment="1">
      <alignment horizontal="center" vertical="center" wrapText="1"/>
    </xf>
    <xf numFmtId="0" fontId="5" fillId="3" borderId="110" xfId="0" applyFont="1" applyFill="1" applyBorder="1" applyAlignment="1">
      <alignment vertical="center"/>
    </xf>
    <xf numFmtId="0" fontId="4" fillId="3" borderId="20" xfId="0" applyFont="1" applyFill="1" applyBorder="1" applyAlignment="1">
      <alignment vertical="center"/>
    </xf>
    <xf numFmtId="0" fontId="4" fillId="0" borderId="111" xfId="0" applyFont="1" applyBorder="1" applyAlignment="1">
      <alignment horizontal="center" vertical="center"/>
    </xf>
    <xf numFmtId="0" fontId="5" fillId="0" borderId="22" xfId="0" applyFont="1" applyBorder="1" applyAlignment="1">
      <alignment vertical="center"/>
    </xf>
    <xf numFmtId="169" fontId="21" fillId="37" borderId="24" xfId="20" applyBorder="1"/>
    <xf numFmtId="0" fontId="4" fillId="0" borderId="7" xfId="0" applyFont="1" applyBorder="1" applyAlignment="1">
      <alignment horizontal="center" vertical="center" wrapText="1"/>
    </xf>
    <xf numFmtId="0" fontId="6" fillId="0" borderId="15" xfId="11" applyFont="1" applyBorder="1" applyAlignment="1">
      <alignment vertical="center"/>
    </xf>
    <xf numFmtId="0" fontId="6" fillId="0" borderId="16" xfId="11" applyFont="1" applyBorder="1" applyAlignment="1">
      <alignment vertical="center"/>
    </xf>
    <xf numFmtId="0" fontId="13" fillId="0" borderId="17" xfId="11" applyFont="1" applyBorder="1" applyAlignment="1">
      <alignment horizontal="center" vertical="center"/>
    </xf>
    <xf numFmtId="0" fontId="0" fillId="0" borderId="111" xfId="0" applyBorder="1"/>
    <xf numFmtId="0" fontId="0" fillId="0" borderId="21" xfId="0" applyBorder="1"/>
    <xf numFmtId="0" fontId="5" fillId="36" borderId="112" xfId="0" applyFont="1" applyFill="1" applyBorder="1" applyAlignment="1">
      <alignment vertical="center" wrapText="1"/>
    </xf>
    <xf numFmtId="0" fontId="6" fillId="0" borderId="0" xfId="0" applyFont="1" applyAlignment="1">
      <alignment wrapText="1"/>
    </xf>
    <xf numFmtId="0" fontId="5" fillId="36" borderId="16" xfId="0" applyFont="1" applyFill="1" applyBorder="1" applyAlignment="1">
      <alignment horizontal="center" vertical="center" wrapText="1"/>
    </xf>
    <xf numFmtId="0" fontId="5" fillId="36" borderId="17" xfId="0" applyFont="1" applyFill="1" applyBorder="1" applyAlignment="1">
      <alignment horizontal="center" vertical="center" wrapText="1"/>
    </xf>
    <xf numFmtId="0" fontId="5" fillId="36" borderId="111" xfId="0" applyFont="1" applyFill="1" applyBorder="1" applyAlignment="1">
      <alignment horizontal="left" vertical="center" wrapText="1"/>
    </xf>
    <xf numFmtId="0" fontId="5" fillId="36" borderId="94" xfId="0" applyFont="1" applyFill="1" applyBorder="1" applyAlignment="1">
      <alignment horizontal="left" vertical="center" wrapText="1"/>
    </xf>
    <xf numFmtId="0" fontId="5" fillId="36" borderId="109" xfId="0" applyFont="1" applyFill="1" applyBorder="1" applyAlignment="1">
      <alignment horizontal="left" vertical="center" wrapText="1"/>
    </xf>
    <xf numFmtId="0" fontId="4" fillId="0" borderId="111" xfId="0" applyFont="1" applyBorder="1" applyAlignment="1">
      <alignment horizontal="right" vertical="center" wrapText="1"/>
    </xf>
    <xf numFmtId="0" fontId="4" fillId="0" borderId="94" xfId="0" applyFont="1" applyBorder="1" applyAlignment="1">
      <alignment horizontal="left" vertical="center" wrapText="1"/>
    </xf>
    <xf numFmtId="0" fontId="102" fillId="0" borderId="111" xfId="0" applyFont="1" applyBorder="1" applyAlignment="1">
      <alignment horizontal="right" vertical="center" wrapText="1"/>
    </xf>
    <xf numFmtId="0" fontId="102" fillId="0" borderId="94" xfId="0" applyFont="1" applyBorder="1" applyAlignment="1">
      <alignment horizontal="left" vertical="center" wrapText="1"/>
    </xf>
    <xf numFmtId="0" fontId="5" fillId="0" borderId="111"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2" fillId="0" borderId="0" xfId="0" applyFont="1" applyAlignment="1">
      <alignment horizontal="left" vertical="center"/>
    </xf>
    <xf numFmtId="49" fontId="103" fillId="0" borderId="21" xfId="5" applyNumberFormat="1" applyFont="1" applyBorder="1" applyAlignment="1" applyProtection="1">
      <alignment horizontal="left" vertical="center"/>
      <protection locked="0"/>
    </xf>
    <xf numFmtId="0" fontId="104" fillId="0" borderId="22" xfId="9" applyFont="1" applyBorder="1" applyAlignment="1" applyProtection="1">
      <alignment horizontal="left" vertical="center" wrapText="1"/>
      <protection locked="0"/>
    </xf>
    <xf numFmtId="14" fontId="6" fillId="3" borderId="94" xfId="8" quotePrefix="1" applyNumberFormat="1" applyFont="1" applyFill="1" applyBorder="1" applyAlignment="1" applyProtection="1">
      <alignment horizontal="left" vertical="center" wrapText="1" indent="2"/>
      <protection locked="0"/>
    </xf>
    <xf numFmtId="14" fontId="6" fillId="3" borderId="94" xfId="8" quotePrefix="1" applyNumberFormat="1" applyFont="1" applyFill="1" applyBorder="1" applyAlignment="1" applyProtection="1">
      <alignment horizontal="left" vertical="center" wrapText="1" indent="3"/>
      <protection locked="0"/>
    </xf>
    <xf numFmtId="49" fontId="102" fillId="0" borderId="111" xfId="0" applyNumberFormat="1" applyFont="1" applyBorder="1" applyAlignment="1">
      <alignment horizontal="right" vertical="center" wrapText="1"/>
    </xf>
    <xf numFmtId="0" fontId="6" fillId="3" borderId="94" xfId="20960" applyFont="1" applyFill="1" applyBorder="1"/>
    <xf numFmtId="0" fontId="4" fillId="0" borderId="94" xfId="0" applyFont="1" applyBorder="1"/>
    <xf numFmtId="0" fontId="105" fillId="78" borderId="95" xfId="21412" applyFont="1" applyFill="1" applyBorder="1" applyAlignment="1" applyProtection="1">
      <alignment vertical="center" wrapText="1"/>
      <protection locked="0"/>
    </xf>
    <xf numFmtId="0" fontId="106" fillId="70" borderId="90" xfId="21412" applyFont="1" applyFill="1" applyBorder="1" applyAlignment="1" applyProtection="1">
      <alignment horizontal="center" vertical="center"/>
      <protection locked="0"/>
    </xf>
    <xf numFmtId="0" fontId="105" fillId="79" borderId="94" xfId="21412" applyFont="1" applyFill="1" applyBorder="1" applyAlignment="1" applyProtection="1">
      <alignment horizontal="center" vertical="center"/>
      <protection locked="0"/>
    </xf>
    <xf numFmtId="0" fontId="105" fillId="78" borderId="95" xfId="21412" applyFont="1" applyFill="1" applyBorder="1" applyProtection="1">
      <alignment vertical="center"/>
      <protection locked="0"/>
    </xf>
    <xf numFmtId="0" fontId="107" fillId="70" borderId="90" xfId="21412" applyFont="1" applyFill="1" applyBorder="1" applyAlignment="1" applyProtection="1">
      <alignment horizontal="center" vertical="center"/>
      <protection locked="0"/>
    </xf>
    <xf numFmtId="0" fontId="107" fillId="3" borderId="90" xfId="21412" applyFont="1" applyFill="1" applyBorder="1" applyAlignment="1" applyProtection="1">
      <alignment horizontal="center" vertical="center"/>
      <protection locked="0"/>
    </xf>
    <xf numFmtId="0" fontId="107" fillId="0" borderId="90" xfId="21412" applyFont="1" applyBorder="1" applyAlignment="1" applyProtection="1">
      <alignment horizontal="center" vertical="center"/>
      <protection locked="0"/>
    </xf>
    <xf numFmtId="0" fontId="108" fillId="79" borderId="94" xfId="21412" applyFont="1" applyFill="1" applyBorder="1" applyAlignment="1" applyProtection="1">
      <alignment horizontal="center" vertical="center"/>
      <protection locked="0"/>
    </xf>
    <xf numFmtId="0" fontId="105" fillId="78" borderId="95" xfId="21412" applyFont="1" applyFill="1" applyBorder="1" applyAlignment="1" applyProtection="1">
      <alignment horizontal="center" vertical="center"/>
      <protection locked="0"/>
    </xf>
    <xf numFmtId="0" fontId="57" fillId="78" borderId="95" xfId="21412" applyFont="1" applyFill="1" applyBorder="1" applyProtection="1">
      <alignment vertical="center"/>
      <protection locked="0"/>
    </xf>
    <xf numFmtId="0" fontId="107" fillId="70" borderId="94" xfId="21412" applyFont="1" applyFill="1" applyBorder="1" applyAlignment="1" applyProtection="1">
      <alignment horizontal="center" vertical="center"/>
      <protection locked="0"/>
    </xf>
    <xf numFmtId="0" fontId="31" fillId="70" borderId="94" xfId="21412" applyFont="1" applyFill="1" applyBorder="1" applyAlignment="1" applyProtection="1">
      <alignment horizontal="center" vertical="center"/>
      <protection locked="0"/>
    </xf>
    <xf numFmtId="0" fontId="57" fillId="78" borderId="93" xfId="21412" applyFont="1" applyFill="1" applyBorder="1" applyProtection="1">
      <alignment vertical="center"/>
      <protection locked="0"/>
    </xf>
    <xf numFmtId="0" fontId="106" fillId="0" borderId="93" xfId="21412" applyFont="1" applyBorder="1" applyAlignment="1" applyProtection="1">
      <alignment horizontal="left" vertical="center" wrapText="1"/>
      <protection locked="0"/>
    </xf>
    <xf numFmtId="164" fontId="106" fillId="0" borderId="94" xfId="948" applyNumberFormat="1" applyFont="1" applyFill="1" applyBorder="1" applyAlignment="1" applyProtection="1">
      <alignment horizontal="right" vertical="center"/>
      <protection locked="0"/>
    </xf>
    <xf numFmtId="0" fontId="105" fillId="79" borderId="93" xfId="21412" applyFont="1" applyFill="1" applyBorder="1" applyAlignment="1" applyProtection="1">
      <alignment vertical="top" wrapText="1"/>
      <protection locked="0"/>
    </xf>
    <xf numFmtId="164" fontId="106" fillId="79" borderId="94" xfId="948" applyNumberFormat="1" applyFont="1" applyFill="1" applyBorder="1" applyAlignment="1" applyProtection="1">
      <alignment horizontal="right" vertical="center"/>
    </xf>
    <xf numFmtId="164" fontId="57" fillId="78" borderId="93" xfId="948" applyNumberFormat="1" applyFont="1" applyFill="1" applyBorder="1" applyAlignment="1" applyProtection="1">
      <alignment horizontal="right" vertical="center"/>
      <protection locked="0"/>
    </xf>
    <xf numFmtId="0" fontId="106" fillId="70" borderId="93" xfId="21412" applyFont="1" applyFill="1" applyBorder="1" applyAlignment="1" applyProtection="1">
      <alignment vertical="center" wrapText="1"/>
      <protection locked="0"/>
    </xf>
    <xf numFmtId="0" fontId="106" fillId="70" borderId="93" xfId="21412" applyFont="1" applyFill="1" applyBorder="1" applyAlignment="1" applyProtection="1">
      <alignment horizontal="left" vertical="center" wrapText="1"/>
      <protection locked="0"/>
    </xf>
    <xf numFmtId="0" fontId="106" fillId="0" borderId="93" xfId="21412" applyFont="1" applyBorder="1" applyAlignment="1" applyProtection="1">
      <alignment vertical="center" wrapText="1"/>
      <protection locked="0"/>
    </xf>
    <xf numFmtId="0" fontId="106" fillId="3" borderId="93" xfId="21412" applyFont="1" applyFill="1" applyBorder="1" applyAlignment="1" applyProtection="1">
      <alignment horizontal="left" vertical="center" wrapText="1"/>
      <protection locked="0"/>
    </xf>
    <xf numFmtId="0" fontId="105" fillId="79" borderId="93" xfId="21412" applyFont="1" applyFill="1" applyBorder="1" applyAlignment="1" applyProtection="1">
      <alignment vertical="center" wrapText="1"/>
      <protection locked="0"/>
    </xf>
    <xf numFmtId="164" fontId="105" fillId="78" borderId="93" xfId="948" applyNumberFormat="1" applyFont="1" applyFill="1" applyBorder="1" applyAlignment="1" applyProtection="1">
      <alignment horizontal="right" vertical="center"/>
      <protection locked="0"/>
    </xf>
    <xf numFmtId="164" fontId="106" fillId="3" borderId="94" xfId="948" applyNumberFormat="1" applyFont="1" applyFill="1" applyBorder="1" applyAlignment="1" applyProtection="1">
      <alignment horizontal="right" vertical="center"/>
      <protection locked="0"/>
    </xf>
    <xf numFmtId="10" fontId="5" fillId="36" borderId="94" xfId="0" applyNumberFormat="1" applyFont="1" applyFill="1" applyBorder="1" applyAlignment="1">
      <alignment horizontal="center" vertical="center" wrapText="1"/>
    </xf>
    <xf numFmtId="43" fontId="6" fillId="0" borderId="0" xfId="7" applyFont="1"/>
    <xf numFmtId="0" fontId="100" fillId="0" borderId="0" xfId="0" applyFont="1" applyAlignment="1">
      <alignment wrapText="1"/>
    </xf>
    <xf numFmtId="0" fontId="6" fillId="0" borderId="94" xfId="0" applyFont="1" applyBorder="1" applyAlignment="1">
      <alignment vertical="center" wrapText="1"/>
    </xf>
    <xf numFmtId="0" fontId="4" fillId="0" borderId="94" xfId="0" applyFont="1" applyBorder="1" applyAlignment="1">
      <alignment vertical="center" wrapText="1"/>
    </xf>
    <xf numFmtId="0" fontId="4" fillId="0" borderId="94" xfId="0" applyFont="1" applyBorder="1" applyAlignment="1">
      <alignment horizontal="left" vertical="center" wrapText="1" indent="2"/>
    </xf>
    <xf numFmtId="0" fontId="5" fillId="0" borderId="22" xfId="0" applyFont="1" applyBorder="1" applyAlignment="1">
      <alignment vertical="center" wrapText="1"/>
    </xf>
    <xf numFmtId="0" fontId="4" fillId="0" borderId="109" xfId="0" applyFont="1" applyBorder="1"/>
    <xf numFmtId="0" fontId="4" fillId="0" borderId="23" xfId="0" applyFont="1" applyBorder="1"/>
    <xf numFmtId="0" fontId="13" fillId="0" borderId="94" xfId="0" applyFont="1" applyBorder="1" applyAlignment="1">
      <alignment horizontal="center" vertical="center" wrapText="1"/>
    </xf>
    <xf numFmtId="0" fontId="14" fillId="0" borderId="94" xfId="0" applyFont="1" applyBorder="1" applyAlignment="1">
      <alignment horizontal="left" vertical="center" wrapText="1"/>
    </xf>
    <xf numFmtId="193" fontId="6" fillId="0" borderId="94" xfId="0" applyNumberFormat="1" applyFont="1" applyBorder="1" applyAlignment="1" applyProtection="1">
      <alignment vertical="center" wrapText="1"/>
      <protection locked="0"/>
    </xf>
    <xf numFmtId="193" fontId="6" fillId="0" borderId="94" xfId="0" applyNumberFormat="1" applyFont="1" applyBorder="1" applyAlignment="1" applyProtection="1">
      <alignment horizontal="right" vertical="center" wrapText="1"/>
      <protection locked="0"/>
    </xf>
    <xf numFmtId="0" fontId="13" fillId="0" borderId="111" xfId="0" applyFont="1" applyBorder="1" applyAlignment="1">
      <alignment horizontal="center" vertical="center" wrapText="1"/>
    </xf>
    <xf numFmtId="14" fontId="4" fillId="0" borderId="0" xfId="0" applyNumberFormat="1" applyFont="1"/>
    <xf numFmtId="10" fontId="4" fillId="0" borderId="94" xfId="20961" applyNumberFormat="1" applyFont="1" applyBorder="1" applyAlignment="1" applyProtection="1">
      <alignment vertical="center" wrapText="1"/>
      <protection locked="0"/>
    </xf>
    <xf numFmtId="0" fontId="4" fillId="3" borderId="51" xfId="0" applyFont="1" applyFill="1" applyBorder="1"/>
    <xf numFmtId="0" fontId="4" fillId="3" borderId="114" xfId="0" applyFont="1" applyFill="1" applyBorder="1" applyAlignment="1">
      <alignment wrapText="1"/>
    </xf>
    <xf numFmtId="0" fontId="4" fillId="3" borderId="115" xfId="0" applyFont="1" applyFill="1" applyBorder="1"/>
    <xf numFmtId="0" fontId="5" fillId="3" borderId="11" xfId="0" applyFont="1" applyFill="1" applyBorder="1" applyAlignment="1">
      <alignment horizontal="center" wrapText="1"/>
    </xf>
    <xf numFmtId="0" fontId="4" fillId="0" borderId="94"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11" xfId="0" applyFont="1" applyBorder="1"/>
    <xf numFmtId="0" fontId="4" fillId="0" borderId="94" xfId="0" applyFont="1" applyBorder="1" applyAlignment="1">
      <alignment wrapText="1"/>
    </xf>
    <xf numFmtId="164" fontId="4" fillId="0" borderId="94" xfId="7" applyNumberFormat="1" applyFont="1" applyBorder="1"/>
    <xf numFmtId="0" fontId="12" fillId="0" borderId="94" xfId="0" applyFont="1" applyBorder="1" applyAlignment="1">
      <alignment horizontal="left" wrapText="1" indent="2"/>
    </xf>
    <xf numFmtId="169" fontId="21" fillId="37" borderId="94" xfId="20" applyBorder="1"/>
    <xf numFmtId="164" fontId="4" fillId="0" borderId="94" xfId="7" applyNumberFormat="1" applyFont="1" applyBorder="1" applyAlignment="1">
      <alignment vertical="center"/>
    </xf>
    <xf numFmtId="0" fontId="5" fillId="0" borderId="111" xfId="0" applyFont="1" applyBorder="1"/>
    <xf numFmtId="0" fontId="5" fillId="0" borderId="94" xfId="0" applyFont="1" applyBorder="1" applyAlignment="1">
      <alignment wrapText="1"/>
    </xf>
    <xf numFmtId="0" fontId="3" fillId="3" borderId="59"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0" fontId="12" fillId="0" borderId="94"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21" xfId="0" applyFont="1" applyBorder="1"/>
    <xf numFmtId="0" fontId="5" fillId="0" borderId="22" xfId="0" applyFont="1" applyBorder="1" applyAlignment="1">
      <alignment wrapText="1"/>
    </xf>
    <xf numFmtId="169" fontId="21" fillId="37" borderId="112" xfId="20" applyBorder="1"/>
    <xf numFmtId="0" fontId="5" fillId="3" borderId="0" xfId="0" applyFont="1" applyFill="1" applyAlignment="1">
      <alignment horizontal="center"/>
    </xf>
    <xf numFmtId="0" fontId="99" fillId="0" borderId="82" xfId="0" applyFont="1" applyBorder="1" applyAlignment="1">
      <alignment horizontal="left" vertical="center"/>
    </xf>
    <xf numFmtId="0" fontId="99" fillId="0" borderId="80" xfId="0" applyFont="1" applyBorder="1" applyAlignment="1">
      <alignment vertical="center" wrapText="1"/>
    </xf>
    <xf numFmtId="0" fontId="99" fillId="0" borderId="80" xfId="0" applyFont="1" applyBorder="1" applyAlignment="1">
      <alignment horizontal="left" vertical="center" wrapText="1"/>
    </xf>
    <xf numFmtId="0" fontId="109" fillId="0" borderId="0" xfId="11" applyFont="1"/>
    <xf numFmtId="0" fontId="110" fillId="0" borderId="0" xfId="0" applyFont="1"/>
    <xf numFmtId="0" fontId="111" fillId="0" borderId="0" xfId="11" applyFont="1"/>
    <xf numFmtId="0" fontId="110" fillId="0" borderId="0" xfId="0" applyFont="1" applyAlignment="1">
      <alignment wrapText="1"/>
    </xf>
    <xf numFmtId="0" fontId="113" fillId="0" borderId="0" xfId="0" applyFont="1"/>
    <xf numFmtId="0" fontId="110" fillId="0" borderId="0" xfId="0" applyFont="1" applyAlignment="1">
      <alignment horizontal="left"/>
    </xf>
    <xf numFmtId="0" fontId="112" fillId="0" borderId="125" xfId="0" applyFont="1" applyBorder="1" applyAlignment="1">
      <alignment horizontal="left" vertical="center" wrapText="1"/>
    </xf>
    <xf numFmtId="0" fontId="118" fillId="0" borderId="0" xfId="0" applyFont="1"/>
    <xf numFmtId="49" fontId="99" fillId="0" borderId="94" xfId="0" applyNumberFormat="1" applyFont="1" applyBorder="1" applyAlignment="1">
      <alignment horizontal="right" vertical="center"/>
    </xf>
    <xf numFmtId="0" fontId="119" fillId="0" borderId="0" xfId="0" applyFont="1"/>
    <xf numFmtId="0" fontId="110" fillId="0" borderId="0" xfId="0" applyFont="1" applyAlignment="1">
      <alignment horizontal="left" indent="1"/>
    </xf>
    <xf numFmtId="0" fontId="110" fillId="0" borderId="0" xfId="0" applyFont="1" applyAlignment="1">
      <alignment horizontal="left" indent="2"/>
    </xf>
    <xf numFmtId="49" fontId="110" fillId="0" borderId="0" xfId="0" applyNumberFormat="1" applyFont="1" applyAlignment="1">
      <alignment horizontal="left" indent="3"/>
    </xf>
    <xf numFmtId="49" fontId="110" fillId="0" borderId="0" xfId="0" applyNumberFormat="1" applyFont="1" applyAlignment="1">
      <alignment horizontal="left" indent="1"/>
    </xf>
    <xf numFmtId="49" fontId="110" fillId="0" borderId="0" xfId="0" applyNumberFormat="1" applyFont="1" applyAlignment="1">
      <alignment horizontal="left" wrapText="1" indent="2"/>
    </xf>
    <xf numFmtId="49" fontId="110" fillId="0" borderId="0" xfId="0" applyNumberFormat="1" applyFont="1" applyAlignment="1">
      <alignment horizontal="left" wrapText="1" indent="3"/>
    </xf>
    <xf numFmtId="0" fontId="110" fillId="0" borderId="0" xfId="0" applyFont="1" applyAlignment="1">
      <alignment horizontal="left" wrapText="1" indent="1"/>
    </xf>
    <xf numFmtId="0" fontId="110" fillId="0" borderId="0" xfId="0" applyFont="1" applyAlignment="1">
      <alignment horizontal="left" vertical="top" wrapText="1"/>
    </xf>
    <xf numFmtId="0" fontId="8" fillId="0" borderId="94" xfId="0" applyFont="1" applyBorder="1" applyAlignment="1">
      <alignment horizontal="center" vertical="center" wrapText="1"/>
    </xf>
    <xf numFmtId="0" fontId="3" fillId="0" borderId="94" xfId="0" applyFont="1" applyBorder="1" applyAlignment="1">
      <alignment horizontal="center" vertical="center"/>
    </xf>
    <xf numFmtId="0" fontId="123" fillId="3" borderId="94" xfId="21414" applyFont="1" applyFill="1" applyBorder="1" applyAlignment="1">
      <alignment horizontal="left" vertical="center" wrapText="1"/>
    </xf>
    <xf numFmtId="0" fontId="124" fillId="0" borderId="94" xfId="21414" applyFont="1" applyBorder="1" applyAlignment="1">
      <alignment horizontal="left" vertical="center" wrapText="1" indent="1"/>
    </xf>
    <xf numFmtId="0" fontId="125" fillId="3" borderId="94" xfId="21414" applyFont="1" applyFill="1" applyBorder="1" applyAlignment="1">
      <alignment horizontal="left" vertical="center" wrapText="1"/>
    </xf>
    <xf numFmtId="0" fontId="124" fillId="3" borderId="94" xfId="21414" applyFont="1" applyFill="1" applyBorder="1" applyAlignment="1">
      <alignment horizontal="left" vertical="center" wrapText="1" indent="1"/>
    </xf>
    <xf numFmtId="0" fontId="123" fillId="0" borderId="132" xfId="0" applyFont="1" applyBorder="1" applyAlignment="1">
      <alignment horizontal="left" vertical="center" wrapText="1"/>
    </xf>
    <xf numFmtId="0" fontId="125" fillId="0" borderId="132" xfId="0" applyFont="1" applyBorder="1" applyAlignment="1">
      <alignment horizontal="left" vertical="center" wrapText="1"/>
    </xf>
    <xf numFmtId="0" fontId="126" fillId="3" borderId="132" xfId="0" applyFont="1" applyFill="1" applyBorder="1" applyAlignment="1">
      <alignment horizontal="left" vertical="center" wrapText="1" indent="1"/>
    </xf>
    <xf numFmtId="0" fontId="125" fillId="3" borderId="132" xfId="0" applyFont="1" applyFill="1" applyBorder="1" applyAlignment="1">
      <alignment horizontal="left" vertical="center" wrapText="1"/>
    </xf>
    <xf numFmtId="0" fontId="125" fillId="3" borderId="133" xfId="0" applyFont="1" applyFill="1" applyBorder="1" applyAlignment="1">
      <alignment horizontal="left" vertical="center" wrapText="1"/>
    </xf>
    <xf numFmtId="0" fontId="126" fillId="0" borderId="132" xfId="0" applyFont="1" applyBorder="1" applyAlignment="1">
      <alignment horizontal="left" vertical="center" wrapText="1" indent="1"/>
    </xf>
    <xf numFmtId="0" fontId="126" fillId="0" borderId="94" xfId="21414" applyFont="1" applyBorder="1" applyAlignment="1">
      <alignment horizontal="left" vertical="center" wrapText="1" indent="1"/>
    </xf>
    <xf numFmtId="0" fontId="125" fillId="0" borderId="94" xfId="21414" applyFont="1" applyBorder="1" applyAlignment="1">
      <alignment horizontal="left" vertical="center" wrapText="1"/>
    </xf>
    <xf numFmtId="0" fontId="127" fillId="0" borderId="94" xfId="21414" applyFont="1" applyBorder="1" applyAlignment="1">
      <alignment horizontal="center" vertical="center" wrapText="1"/>
    </xf>
    <xf numFmtId="0" fontId="125" fillId="3" borderId="134" xfId="0" applyFont="1" applyFill="1" applyBorder="1" applyAlignment="1">
      <alignment horizontal="left" vertical="center" wrapText="1"/>
    </xf>
    <xf numFmtId="0" fontId="124" fillId="3" borderId="135" xfId="21414" applyFont="1" applyFill="1" applyBorder="1" applyAlignment="1">
      <alignment horizontal="left" vertical="center" wrapText="1" indent="1"/>
    </xf>
    <xf numFmtId="0" fontId="124" fillId="3" borderId="132" xfId="0" applyFont="1" applyFill="1" applyBorder="1" applyAlignment="1">
      <alignment horizontal="left" vertical="center" wrapText="1" indent="1"/>
    </xf>
    <xf numFmtId="0" fontId="124" fillId="0" borderId="135" xfId="21414" applyFont="1" applyBorder="1" applyAlignment="1">
      <alignment horizontal="left" vertical="center" wrapText="1" indent="1"/>
    </xf>
    <xf numFmtId="0" fontId="124" fillId="0" borderId="132" xfId="0" applyFont="1" applyBorder="1" applyAlignment="1">
      <alignment horizontal="left" vertical="center" wrapText="1" indent="1"/>
    </xf>
    <xf numFmtId="0" fontId="124" fillId="0" borderId="133" xfId="0" applyFont="1" applyBorder="1" applyAlignment="1">
      <alignment horizontal="left" vertical="center" wrapText="1" indent="1"/>
    </xf>
    <xf numFmtId="0" fontId="125" fillId="0" borderId="135" xfId="21414" applyFont="1" applyBorder="1" applyAlignment="1">
      <alignment horizontal="left" vertical="center" wrapText="1"/>
    </xf>
    <xf numFmtId="0" fontId="125" fillId="3" borderId="135" xfId="21414" applyFont="1" applyFill="1" applyBorder="1" applyAlignment="1">
      <alignment horizontal="left" vertical="center" wrapText="1"/>
    </xf>
    <xf numFmtId="0" fontId="127" fillId="0" borderId="135" xfId="21414" applyFont="1" applyBorder="1" applyAlignment="1">
      <alignment horizontal="center" vertical="center" wrapText="1"/>
    </xf>
    <xf numFmtId="0" fontId="128" fillId="0" borderId="135" xfId="0" applyFont="1" applyBorder="1" applyAlignment="1">
      <alignment horizontal="left"/>
    </xf>
    <xf numFmtId="0" fontId="125" fillId="0" borderId="135" xfId="0" applyFont="1" applyBorder="1" applyAlignment="1">
      <alignment horizontal="left" vertical="center" wrapText="1"/>
    </xf>
    <xf numFmtId="0" fontId="0" fillId="0" borderId="0" xfId="0" applyAlignment="1">
      <alignment horizontal="left" vertical="center"/>
    </xf>
    <xf numFmtId="0" fontId="8" fillId="0" borderId="135" xfId="0" applyFont="1" applyBorder="1" applyAlignment="1">
      <alignment horizontal="center" vertical="center" wrapText="1"/>
    </xf>
    <xf numFmtId="0" fontId="125" fillId="0" borderId="140" xfId="0" applyFont="1" applyBorder="1" applyAlignment="1">
      <alignment horizontal="justify" vertical="center" wrapText="1"/>
    </xf>
    <xf numFmtId="0" fontId="124" fillId="0" borderId="134" xfId="0" applyFont="1" applyBorder="1" applyAlignment="1">
      <alignment horizontal="left" vertical="center" wrapText="1" indent="1"/>
    </xf>
    <xf numFmtId="0" fontId="125" fillId="0" borderId="132" xfId="0" applyFont="1" applyBorder="1" applyAlignment="1">
      <alignment horizontal="justify" vertical="center" wrapText="1"/>
    </xf>
    <xf numFmtId="0" fontId="123" fillId="0" borderId="132" xfId="0" applyFont="1" applyBorder="1" applyAlignment="1">
      <alignment horizontal="justify" vertical="center" wrapText="1"/>
    </xf>
    <xf numFmtId="0" fontId="125" fillId="3" borderId="132" xfId="0" applyFont="1" applyFill="1" applyBorder="1" applyAlignment="1">
      <alignment horizontal="justify" vertical="center" wrapText="1"/>
    </xf>
    <xf numFmtId="0" fontId="125" fillId="0" borderId="133" xfId="0" applyFont="1" applyBorder="1" applyAlignment="1">
      <alignment horizontal="justify" vertical="center" wrapText="1"/>
    </xf>
    <xf numFmtId="0" fontId="125" fillId="0" borderId="134" xfId="0" applyFont="1" applyBorder="1" applyAlignment="1">
      <alignment horizontal="justify" vertical="center" wrapText="1"/>
    </xf>
    <xf numFmtId="0" fontId="125" fillId="0" borderId="135" xfId="21414" applyFont="1" applyBorder="1" applyAlignment="1">
      <alignment horizontal="justify" vertical="center" wrapText="1"/>
    </xf>
    <xf numFmtId="0" fontId="126" fillId="0" borderId="126" xfId="0" applyFont="1" applyBorder="1" applyAlignment="1">
      <alignment horizontal="left" vertical="center" wrapText="1" indent="1"/>
    </xf>
    <xf numFmtId="0" fontId="123" fillId="0" borderId="132" xfId="0" applyFont="1" applyBorder="1" applyAlignment="1">
      <alignment vertical="center" wrapText="1"/>
    </xf>
    <xf numFmtId="0" fontId="125" fillId="0" borderId="132" xfId="0" applyFont="1" applyBorder="1" applyAlignment="1">
      <alignment vertical="center" wrapText="1"/>
    </xf>
    <xf numFmtId="0" fontId="125" fillId="0" borderId="135" xfId="21414" applyFont="1" applyBorder="1" applyAlignment="1">
      <alignment vertical="center" wrapText="1"/>
    </xf>
    <xf numFmtId="0" fontId="0" fillId="0" borderId="135" xfId="0" applyBorder="1" applyAlignment="1">
      <alignment horizontal="center"/>
    </xf>
    <xf numFmtId="0" fontId="13" fillId="0" borderId="135" xfId="0" applyFont="1" applyBorder="1" applyAlignment="1">
      <alignment vertical="center" wrapText="1"/>
    </xf>
    <xf numFmtId="0" fontId="6" fillId="0" borderId="135" xfId="0" applyFont="1" applyBorder="1" applyAlignment="1">
      <alignment horizontal="left" vertical="center" wrapText="1" indent="1"/>
    </xf>
    <xf numFmtId="0" fontId="0" fillId="0" borderId="0" xfId="0" applyAlignment="1">
      <alignment horizontal="center"/>
    </xf>
    <xf numFmtId="49" fontId="99" fillId="0" borderId="135" xfId="0" applyNumberFormat="1" applyFont="1" applyBorder="1" applyAlignment="1">
      <alignment horizontal="right" vertical="center"/>
    </xf>
    <xf numFmtId="0" fontId="0" fillId="0" borderId="135" xfId="0" applyBorder="1" applyAlignment="1">
      <alignment horizontal="center" vertical="center"/>
    </xf>
    <xf numFmtId="43" fontId="4" fillId="0" borderId="135" xfId="7" applyFont="1" applyFill="1" applyBorder="1" applyAlignment="1">
      <alignment vertical="center" wrapText="1"/>
    </xf>
    <xf numFmtId="0" fontId="0" fillId="0" borderId="139" xfId="0" applyBorder="1" applyAlignment="1">
      <alignment horizontal="center"/>
    </xf>
    <xf numFmtId="0" fontId="124" fillId="0" borderId="139" xfId="21414" applyFont="1" applyBorder="1" applyAlignment="1">
      <alignment horizontal="left" vertical="center" wrapText="1" indent="1"/>
    </xf>
    <xf numFmtId="0" fontId="124" fillId="3" borderId="135" xfId="0" applyFont="1" applyFill="1" applyBorder="1" applyAlignment="1">
      <alignment horizontal="left" vertical="center" wrapText="1" indent="1"/>
    </xf>
    <xf numFmtId="0" fontId="124" fillId="0" borderId="135" xfId="0" applyFont="1" applyBorder="1" applyAlignment="1">
      <alignment horizontal="left" vertical="center" wrapText="1" indent="1"/>
    </xf>
    <xf numFmtId="0" fontId="126" fillId="3" borderId="135" xfId="0" applyFont="1" applyFill="1" applyBorder="1" applyAlignment="1">
      <alignment horizontal="left" vertical="center" wrapText="1" indent="1"/>
    </xf>
    <xf numFmtId="0" fontId="126" fillId="0" borderId="135" xfId="0" applyFont="1" applyBorder="1" applyAlignment="1">
      <alignment horizontal="left" vertical="center" wrapText="1" indent="1"/>
    </xf>
    <xf numFmtId="167" fontId="17" fillId="0" borderId="53" xfId="0" applyNumberFormat="1" applyFont="1" applyBorder="1" applyAlignment="1">
      <alignment horizontal="center"/>
    </xf>
    <xf numFmtId="167" fontId="15" fillId="0" borderId="55" xfId="0" applyNumberFormat="1" applyFont="1" applyBorder="1" applyAlignment="1">
      <alignment horizontal="center"/>
    </xf>
    <xf numFmtId="0" fontId="113" fillId="0" borderId="135" xfId="0" applyFont="1" applyBorder="1"/>
    <xf numFmtId="49" fontId="115" fillId="0" borderId="135" xfId="5" applyNumberFormat="1" applyFont="1" applyBorder="1" applyAlignment="1" applyProtection="1">
      <alignment horizontal="right" vertical="center"/>
      <protection locked="0"/>
    </xf>
    <xf numFmtId="0" fontId="114" fillId="3" borderId="135" xfId="13" applyFont="1" applyFill="1" applyBorder="1" applyAlignment="1" applyProtection="1">
      <alignment horizontal="left" vertical="center" wrapText="1"/>
      <protection locked="0"/>
    </xf>
    <xf numFmtId="49" fontId="114" fillId="3" borderId="135" xfId="5" applyNumberFormat="1" applyFont="1" applyFill="1" applyBorder="1" applyAlignment="1" applyProtection="1">
      <alignment horizontal="right" vertical="center"/>
      <protection locked="0"/>
    </xf>
    <xf numFmtId="0" fontId="114" fillId="0" borderId="135" xfId="13" applyFont="1" applyBorder="1" applyAlignment="1" applyProtection="1">
      <alignment horizontal="left" vertical="center" wrapText="1"/>
      <protection locked="0"/>
    </xf>
    <xf numFmtId="49" fontId="114" fillId="0" borderId="135" xfId="5" applyNumberFormat="1" applyFont="1" applyBorder="1" applyAlignment="1" applyProtection="1">
      <alignment horizontal="right" vertical="center"/>
      <protection locked="0"/>
    </xf>
    <xf numFmtId="0" fontId="116" fillId="0" borderId="135" xfId="13" applyFont="1" applyBorder="1" applyAlignment="1" applyProtection="1">
      <alignment horizontal="left" vertical="center" wrapText="1"/>
      <protection locked="0"/>
    </xf>
    <xf numFmtId="0" fontId="113" fillId="0" borderId="135" xfId="0" applyFont="1" applyBorder="1" applyAlignment="1">
      <alignment horizontal="center" vertical="center" wrapText="1"/>
    </xf>
    <xf numFmtId="0" fontId="109" fillId="0" borderId="143" xfId="0" applyFont="1" applyBorder="1"/>
    <xf numFmtId="0" fontId="109" fillId="0" borderId="143" xfId="0" applyFont="1" applyBorder="1" applyAlignment="1">
      <alignment horizontal="left" indent="8"/>
    </xf>
    <xf numFmtId="0" fontId="109" fillId="0" borderId="143" xfId="0" applyFont="1" applyBorder="1" applyAlignment="1">
      <alignment wrapText="1"/>
    </xf>
    <xf numFmtId="0" fontId="112" fillId="0" borderId="143" xfId="0" applyFont="1" applyBorder="1"/>
    <xf numFmtId="49" fontId="115" fillId="0" borderId="143" xfId="5" applyNumberFormat="1" applyFont="1" applyBorder="1" applyAlignment="1" applyProtection="1">
      <alignment horizontal="right" vertical="center" wrapText="1"/>
      <protection locked="0"/>
    </xf>
    <xf numFmtId="49" fontId="114" fillId="3" borderId="143" xfId="5" applyNumberFormat="1" applyFont="1" applyFill="1" applyBorder="1" applyAlignment="1" applyProtection="1">
      <alignment horizontal="right" vertical="center" wrapText="1"/>
      <protection locked="0"/>
    </xf>
    <xf numFmtId="49" fontId="114" fillId="0" borderId="143" xfId="5" applyNumberFormat="1" applyFont="1" applyBorder="1" applyAlignment="1" applyProtection="1">
      <alignment horizontal="right" vertical="center" wrapText="1"/>
      <protection locked="0"/>
    </xf>
    <xf numFmtId="0" fontId="109" fillId="0" borderId="143" xfId="0" applyFont="1" applyBorder="1" applyAlignment="1">
      <alignment horizontal="center" vertical="center" wrapText="1"/>
    </xf>
    <xf numFmtId="0" fontId="109" fillId="0" borderId="144" xfId="0" applyFont="1" applyBorder="1" applyAlignment="1">
      <alignment horizontal="center" vertical="center" wrapText="1"/>
    </xf>
    <xf numFmtId="0" fontId="109" fillId="0" borderId="143"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09" fillId="0" borderId="143" xfId="0" applyFont="1" applyBorder="1" applyAlignment="1">
      <alignment horizontal="left" vertical="center" wrapText="1"/>
    </xf>
    <xf numFmtId="0" fontId="112" fillId="0" borderId="143" xfId="0" applyFont="1" applyBorder="1" applyAlignment="1">
      <alignment horizontal="left" wrapText="1" indent="1"/>
    </xf>
    <xf numFmtId="0" fontId="112" fillId="0" borderId="143" xfId="0" applyFont="1" applyBorder="1" applyAlignment="1">
      <alignment horizontal="left" vertical="center" indent="1"/>
    </xf>
    <xf numFmtId="0" fontId="109" fillId="0" borderId="143" xfId="0" applyFont="1" applyBorder="1" applyAlignment="1">
      <alignment horizontal="left" wrapText="1" indent="1"/>
    </xf>
    <xf numFmtId="0" fontId="109" fillId="0" borderId="143" xfId="0" applyFont="1" applyBorder="1" applyAlignment="1">
      <alignment horizontal="left" indent="1"/>
    </xf>
    <xf numFmtId="0" fontId="109" fillId="0" borderId="143" xfId="0" applyFont="1" applyBorder="1" applyAlignment="1">
      <alignment horizontal="left" wrapText="1" indent="4"/>
    </xf>
    <xf numFmtId="0" fontId="109" fillId="0" borderId="143" xfId="0" applyFont="1" applyBorder="1" applyAlignment="1">
      <alignment horizontal="left" indent="3"/>
    </xf>
    <xf numFmtId="0" fontId="112" fillId="0" borderId="143" xfId="0" applyFont="1" applyBorder="1" applyAlignment="1">
      <alignment horizontal="left" indent="1"/>
    </xf>
    <xf numFmtId="0" fontId="113" fillId="0" borderId="143" xfId="0" applyFont="1" applyBorder="1" applyAlignment="1">
      <alignment horizontal="center" vertical="center" wrapText="1"/>
    </xf>
    <xf numFmtId="0" fontId="112" fillId="0" borderId="7" xfId="0" applyFont="1" applyBorder="1"/>
    <xf numFmtId="0" fontId="109" fillId="0" borderId="143" xfId="0" applyFont="1" applyBorder="1" applyAlignment="1">
      <alignment horizontal="left" wrapText="1" indent="2"/>
    </xf>
    <xf numFmtId="0" fontId="109" fillId="0" borderId="143" xfId="0" applyFont="1" applyBorder="1" applyAlignment="1">
      <alignment horizontal="left" wrapText="1"/>
    </xf>
    <xf numFmtId="0" fontId="109" fillId="0" borderId="143"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11" xfId="0" applyFont="1" applyBorder="1" applyAlignment="1">
      <alignment horizontal="center" vertical="center" wrapText="1"/>
    </xf>
    <xf numFmtId="0" fontId="109" fillId="0" borderId="50" xfId="0" applyFont="1" applyBorder="1" applyAlignment="1">
      <alignment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142" xfId="0" applyFont="1" applyBorder="1" applyAlignment="1">
      <alignment horizontal="center" vertical="center" wrapText="1"/>
    </xf>
    <xf numFmtId="0" fontId="109" fillId="0" borderId="145" xfId="0" applyFont="1" applyBorder="1" applyAlignment="1">
      <alignment horizontal="center" vertical="center" wrapText="1"/>
    </xf>
    <xf numFmtId="0" fontId="109" fillId="0" borderId="141" xfId="0" applyFont="1" applyBorder="1" applyAlignment="1">
      <alignment horizontal="center" vertical="center" wrapText="1"/>
    </xf>
    <xf numFmtId="49" fontId="109" fillId="0" borderId="149" xfId="0" applyNumberFormat="1" applyFont="1" applyBorder="1" applyAlignment="1">
      <alignment horizontal="left" wrapText="1" indent="1"/>
    </xf>
    <xf numFmtId="0" fontId="109" fillId="0" borderId="150" xfId="0" applyFont="1" applyBorder="1" applyAlignment="1">
      <alignment horizontal="left" wrapText="1" indent="1"/>
    </xf>
    <xf numFmtId="49" fontId="109" fillId="0" borderId="151" xfId="0" applyNumberFormat="1" applyFont="1" applyBorder="1" applyAlignment="1">
      <alignment horizontal="left" wrapText="1" indent="1"/>
    </xf>
    <xf numFmtId="0" fontId="109" fillId="0" borderId="152" xfId="0" applyFont="1" applyBorder="1" applyAlignment="1">
      <alignment horizontal="left" wrapText="1" indent="1"/>
    </xf>
    <xf numFmtId="49" fontId="109" fillId="0" borderId="152" xfId="0" applyNumberFormat="1" applyFont="1" applyBorder="1" applyAlignment="1">
      <alignment horizontal="left" wrapText="1" indent="3"/>
    </xf>
    <xf numFmtId="49" fontId="109" fillId="0" borderId="151" xfId="0" applyNumberFormat="1" applyFont="1" applyBorder="1" applyAlignment="1">
      <alignment horizontal="left" wrapText="1" indent="3"/>
    </xf>
    <xf numFmtId="49" fontId="109" fillId="0" borderId="152" xfId="0" applyNumberFormat="1" applyFont="1" applyBorder="1" applyAlignment="1">
      <alignment horizontal="left" wrapText="1" indent="2"/>
    </xf>
    <xf numFmtId="49" fontId="109" fillId="0" borderId="151" xfId="0" applyNumberFormat="1" applyFont="1" applyBorder="1" applyAlignment="1">
      <alignment horizontal="left" wrapText="1" indent="2"/>
    </xf>
    <xf numFmtId="49" fontId="109" fillId="0" borderId="151" xfId="0" applyNumberFormat="1" applyFont="1" applyBorder="1" applyAlignment="1">
      <alignment horizontal="left" vertical="top" wrapText="1" indent="2"/>
    </xf>
    <xf numFmtId="49" fontId="109" fillId="0" borderId="151" xfId="0" applyNumberFormat="1" applyFont="1" applyBorder="1" applyAlignment="1">
      <alignment horizontal="left" indent="1"/>
    </xf>
    <xf numFmtId="0" fontId="109" fillId="0" borderId="152" xfId="0" applyFont="1" applyBorder="1" applyAlignment="1">
      <alignment horizontal="left" indent="1"/>
    </xf>
    <xf numFmtId="49" fontId="109" fillId="0" borderId="152" xfId="0" applyNumberFormat="1" applyFont="1" applyBorder="1" applyAlignment="1">
      <alignment horizontal="left" indent="1"/>
    </xf>
    <xf numFmtId="49" fontId="109" fillId="0" borderId="152" xfId="0" applyNumberFormat="1" applyFont="1" applyBorder="1" applyAlignment="1">
      <alignment horizontal="left" indent="3"/>
    </xf>
    <xf numFmtId="49" fontId="109" fillId="0" borderId="151" xfId="0" applyNumberFormat="1" applyFont="1" applyBorder="1" applyAlignment="1">
      <alignment horizontal="left" indent="3"/>
    </xf>
    <xf numFmtId="0" fontId="109" fillId="0" borderId="152" xfId="0" applyFont="1" applyBorder="1" applyAlignment="1">
      <alignment horizontal="left" indent="2"/>
    </xf>
    <xf numFmtId="0" fontId="109" fillId="0" borderId="151" xfId="0" applyFont="1" applyBorder="1" applyAlignment="1">
      <alignment horizontal="left" indent="2"/>
    </xf>
    <xf numFmtId="0" fontId="109" fillId="0" borderId="151" xfId="0" applyFont="1" applyBorder="1" applyAlignment="1">
      <alignment horizontal="left" indent="1"/>
    </xf>
    <xf numFmtId="0" fontId="112" fillId="0" borderId="60" xfId="0" applyFont="1" applyBorder="1"/>
    <xf numFmtId="0" fontId="109" fillId="0" borderId="65" xfId="0" applyFont="1" applyBorder="1"/>
    <xf numFmtId="0" fontId="109" fillId="0" borderId="0" xfId="0" applyFont="1" applyAlignment="1">
      <alignment horizontal="left"/>
    </xf>
    <xf numFmtId="0" fontId="112" fillId="0" borderId="143" xfId="0" applyFont="1" applyBorder="1" applyAlignment="1">
      <alignment horizontal="left" vertical="center" wrapText="1"/>
    </xf>
    <xf numFmtId="0" fontId="8" fillId="0" borderId="0" xfId="0" applyFont="1" applyAlignment="1">
      <alignment wrapText="1"/>
    </xf>
    <xf numFmtId="0" fontId="112" fillId="0" borderId="143" xfId="0" applyFont="1" applyBorder="1" applyAlignment="1">
      <alignment horizontal="center" vertical="center" wrapText="1"/>
    </xf>
    <xf numFmtId="0" fontId="114" fillId="0" borderId="0" xfId="0" applyFont="1" applyAlignment="1">
      <alignment horizontal="center" vertical="center"/>
    </xf>
    <xf numFmtId="0" fontId="114" fillId="0" borderId="0" xfId="0" applyFont="1"/>
    <xf numFmtId="0" fontId="129" fillId="0" borderId="0" xfId="0" applyFont="1"/>
    <xf numFmtId="0" fontId="109" fillId="0" borderId="130" xfId="0" applyFont="1" applyBorder="1" applyAlignment="1">
      <alignment horizontal="left" vertical="center" wrapText="1" indent="1" readingOrder="1"/>
    </xf>
    <xf numFmtId="0" fontId="114" fillId="0" borderId="143" xfId="0" applyFont="1" applyBorder="1" applyAlignment="1">
      <alignment horizontal="left" indent="3"/>
    </xf>
    <xf numFmtId="0" fontId="112" fillId="0" borderId="143" xfId="0" applyFont="1" applyBorder="1" applyAlignment="1">
      <alignment vertical="center" wrapText="1" readingOrder="1"/>
    </xf>
    <xf numFmtId="0" fontId="114" fillId="0" borderId="143" xfId="0" applyFont="1" applyBorder="1" applyAlignment="1">
      <alignment horizontal="left" indent="2"/>
    </xf>
    <xf numFmtId="0" fontId="109" fillId="0" borderId="131" xfId="0" applyFont="1" applyBorder="1" applyAlignment="1">
      <alignment vertical="center" wrapText="1" readingOrder="1"/>
    </xf>
    <xf numFmtId="0" fontId="114" fillId="0" borderId="144" xfId="0" applyFont="1" applyBorder="1" applyAlignment="1">
      <alignment horizontal="left" indent="2"/>
    </xf>
    <xf numFmtId="0" fontId="109" fillId="0" borderId="130" xfId="0" applyFont="1" applyBorder="1" applyAlignment="1">
      <alignment vertical="center" wrapText="1" readingOrder="1"/>
    </xf>
    <xf numFmtId="0" fontId="109" fillId="0" borderId="129" xfId="0" applyFont="1" applyBorder="1" applyAlignment="1">
      <alignment vertical="center" wrapText="1" readingOrder="1"/>
    </xf>
    <xf numFmtId="0" fontId="129" fillId="0" borderId="7" xfId="0" applyFont="1" applyBorder="1"/>
    <xf numFmtId="0" fontId="99" fillId="0" borderId="143" xfId="0" applyFont="1" applyBorder="1" applyAlignment="1">
      <alignment vertical="center" wrapText="1"/>
    </xf>
    <xf numFmtId="0" fontId="99" fillId="0" borderId="143" xfId="0" applyFont="1" applyBorder="1" applyAlignment="1">
      <alignment horizontal="left" vertical="center" wrapText="1"/>
    </xf>
    <xf numFmtId="0" fontId="99" fillId="0" borderId="143" xfId="0" applyFont="1" applyBorder="1" applyAlignment="1">
      <alignment horizontal="left" indent="2"/>
    </xf>
    <xf numFmtId="0" fontId="99" fillId="0" borderId="143" xfId="0" applyFont="1" applyBorder="1" applyAlignment="1">
      <alignment horizontal="left" vertical="center" indent="1"/>
    </xf>
    <xf numFmtId="0" fontId="99" fillId="0" borderId="143" xfId="0" applyFont="1" applyBorder="1" applyAlignment="1">
      <alignment horizontal="left" vertical="center" wrapText="1" indent="1"/>
    </xf>
    <xf numFmtId="0" fontId="99" fillId="0" borderId="143" xfId="0" applyFont="1" applyBorder="1" applyAlignment="1">
      <alignment horizontal="right" vertical="center"/>
    </xf>
    <xf numFmtId="49" fontId="99" fillId="0" borderId="143" xfId="0" applyNumberFormat="1" applyFont="1" applyBorder="1" applyAlignment="1">
      <alignment horizontal="right" vertical="center"/>
    </xf>
    <xf numFmtId="0" fontId="99" fillId="0" borderId="144" xfId="0" applyFont="1" applyBorder="1" applyAlignment="1">
      <alignment horizontal="left" vertical="top" wrapText="1"/>
    </xf>
    <xf numFmtId="49" fontId="99" fillId="0" borderId="143" xfId="0" applyNumberFormat="1" applyFont="1" applyBorder="1" applyAlignment="1">
      <alignment vertical="top" wrapText="1"/>
    </xf>
    <xf numFmtId="49" fontId="99" fillId="0" borderId="143" xfId="0" applyNumberFormat="1" applyFont="1" applyBorder="1" applyAlignment="1">
      <alignment horizontal="left" vertical="top" wrapText="1" indent="2"/>
    </xf>
    <xf numFmtId="49" fontId="99" fillId="0" borderId="143" xfId="0" applyNumberFormat="1" applyFont="1" applyBorder="1" applyAlignment="1">
      <alignment horizontal="left" vertical="center" wrapText="1" indent="3"/>
    </xf>
    <xf numFmtId="49" fontId="99" fillId="0" borderId="143" xfId="0" applyNumberFormat="1" applyFont="1" applyBorder="1" applyAlignment="1">
      <alignment horizontal="left" wrapText="1" indent="2"/>
    </xf>
    <xf numFmtId="49" fontId="99" fillId="0" borderId="143" xfId="0" applyNumberFormat="1" applyFont="1" applyBorder="1" applyAlignment="1">
      <alignment horizontal="left" vertical="top" wrapText="1"/>
    </xf>
    <xf numFmtId="49" fontId="99" fillId="0" borderId="143" xfId="0" applyNumberFormat="1" applyFont="1" applyBorder="1" applyAlignment="1">
      <alignment horizontal="left" wrapText="1" indent="3"/>
    </xf>
    <xf numFmtId="49" fontId="99" fillId="0" borderId="143" xfId="0" applyNumberFormat="1" applyFont="1" applyBorder="1" applyAlignment="1">
      <alignment vertical="center"/>
    </xf>
    <xf numFmtId="49" fontId="99" fillId="0" borderId="143" xfId="0" applyNumberFormat="1" applyFont="1" applyBorder="1" applyAlignment="1">
      <alignment horizontal="left" indent="3"/>
    </xf>
    <xf numFmtId="0" fontId="99" fillId="0" borderId="143" xfId="0" applyFont="1" applyBorder="1" applyAlignment="1">
      <alignment horizontal="left" indent="1"/>
    </xf>
    <xf numFmtId="0" fontId="99" fillId="0" borderId="143" xfId="0" applyFont="1" applyBorder="1" applyAlignment="1">
      <alignment horizontal="left" wrapText="1" indent="2"/>
    </xf>
    <xf numFmtId="0" fontId="99" fillId="0" borderId="143" xfId="0" applyFont="1" applyBorder="1" applyAlignment="1">
      <alignment horizontal="left" vertical="top" wrapText="1"/>
    </xf>
    <xf numFmtId="0" fontId="98" fillId="0" borderId="7" xfId="0" applyFont="1" applyBorder="1" applyAlignment="1">
      <alignment wrapText="1"/>
    </xf>
    <xf numFmtId="0" fontId="99" fillId="0" borderId="143" xfId="0" applyFont="1" applyBorder="1" applyAlignment="1">
      <alignment horizontal="left" vertical="top" wrapText="1" indent="2"/>
    </xf>
    <xf numFmtId="0" fontId="99" fillId="0" borderId="143" xfId="0" applyFont="1" applyBorder="1" applyAlignment="1">
      <alignment horizontal="left" wrapText="1"/>
    </xf>
    <xf numFmtId="0" fontId="99" fillId="0" borderId="143" xfId="12672" applyFont="1" applyBorder="1" applyAlignment="1">
      <alignment horizontal="left" vertical="center" wrapText="1" indent="2"/>
    </xf>
    <xf numFmtId="0" fontId="99" fillId="0" borderId="143" xfId="0" applyFont="1" applyBorder="1" applyAlignment="1">
      <alignment wrapText="1"/>
    </xf>
    <xf numFmtId="0" fontId="99" fillId="0" borderId="143" xfId="0" applyFont="1" applyBorder="1"/>
    <xf numFmtId="0" fontId="99" fillId="0" borderId="143" xfId="12672" applyFont="1" applyBorder="1" applyAlignment="1">
      <alignment horizontal="left" vertical="center" wrapText="1"/>
    </xf>
    <xf numFmtId="0" fontId="98" fillId="0" borderId="143" xfId="0" applyFont="1" applyBorder="1" applyAlignment="1">
      <alignment wrapText="1"/>
    </xf>
    <xf numFmtId="0" fontId="99" fillId="0" borderId="145" xfId="0" applyFont="1" applyBorder="1" applyAlignment="1">
      <alignment horizontal="left" vertical="center" wrapText="1"/>
    </xf>
    <xf numFmtId="0" fontId="99" fillId="3" borderId="143" xfId="5" applyFont="1" applyFill="1" applyBorder="1" applyAlignment="1" applyProtection="1">
      <alignment horizontal="right" vertical="center"/>
      <protection locked="0"/>
    </xf>
    <xf numFmtId="2" fontId="99" fillId="3" borderId="143" xfId="5" applyNumberFormat="1" applyFont="1" applyFill="1" applyBorder="1" applyAlignment="1" applyProtection="1">
      <alignment horizontal="right" vertical="center"/>
      <protection locked="0"/>
    </xf>
    <xf numFmtId="0" fontId="99" fillId="0" borderId="143" xfId="0" applyFont="1" applyBorder="1" applyAlignment="1">
      <alignment vertical="center"/>
    </xf>
    <xf numFmtId="0" fontId="99" fillId="0" borderId="145" xfId="13" applyFont="1" applyBorder="1" applyAlignment="1" applyProtection="1">
      <alignment horizontal="left" vertical="top" wrapText="1"/>
      <protection locked="0"/>
    </xf>
    <xf numFmtId="0" fontId="99" fillId="0" borderId="146" xfId="13" applyFont="1" applyBorder="1" applyAlignment="1" applyProtection="1">
      <alignment horizontal="left" vertical="top" wrapText="1"/>
      <protection locked="0"/>
    </xf>
    <xf numFmtId="0" fontId="99" fillId="0" borderId="144" xfId="0" applyFont="1" applyBorder="1" applyAlignment="1">
      <alignment vertical="center" wrapText="1"/>
    </xf>
    <xf numFmtId="0" fontId="118" fillId="0" borderId="0" xfId="0" applyFont="1" applyAlignment="1">
      <alignment horizontal="left" indent="2"/>
    </xf>
    <xf numFmtId="0" fontId="109" fillId="0" borderId="0" xfId="0" applyFont="1" applyAlignment="1">
      <alignment horizontal="left" vertical="center" indent="1"/>
    </xf>
    <xf numFmtId="0" fontId="109" fillId="0" borderId="0" xfId="0" applyFont="1" applyAlignment="1">
      <alignment vertical="center" wrapText="1"/>
    </xf>
    <xf numFmtId="0" fontId="120" fillId="0" borderId="0" xfId="0" applyFont="1" applyAlignment="1">
      <alignment horizontal="left" vertical="center" wrapText="1" readingOrder="1"/>
    </xf>
    <xf numFmtId="0" fontId="118" fillId="0" borderId="0" xfId="0" applyFont="1" applyAlignment="1">
      <alignment horizontal="left" vertical="center" wrapText="1"/>
    </xf>
    <xf numFmtId="0" fontId="109" fillId="0" borderId="0" xfId="0" applyFont="1" applyAlignment="1">
      <alignment horizontal="left" vertical="center" wrapText="1"/>
    </xf>
    <xf numFmtId="0" fontId="99" fillId="0" borderId="144" xfId="0" applyFont="1" applyBorder="1" applyAlignment="1">
      <alignment horizontal="left" indent="2"/>
    </xf>
    <xf numFmtId="0" fontId="99" fillId="0" borderId="131" xfId="0" applyFont="1" applyBorder="1" applyAlignment="1">
      <alignment horizontal="left" vertical="center" wrapText="1" readingOrder="1"/>
    </xf>
    <xf numFmtId="0" fontId="99" fillId="0" borderId="143" xfId="0" applyFont="1" applyBorder="1" applyAlignment="1">
      <alignment horizontal="left" vertical="center" wrapText="1" readingOrder="1"/>
    </xf>
    <xf numFmtId="167" fontId="16" fillId="84" borderId="54" xfId="0" applyNumberFormat="1" applyFont="1" applyFill="1" applyBorder="1" applyAlignment="1">
      <alignment horizontal="center"/>
    </xf>
    <xf numFmtId="0" fontId="99" fillId="0" borderId="0" xfId="0" applyFont="1" applyAlignment="1">
      <alignment wrapText="1"/>
    </xf>
    <xf numFmtId="164" fontId="0" fillId="0" borderId="94" xfId="7" applyNumberFormat="1" applyFont="1" applyBorder="1"/>
    <xf numFmtId="164" fontId="0" fillId="36" borderId="94" xfId="7" applyNumberFormat="1" applyFont="1" applyFill="1" applyBorder="1"/>
    <xf numFmtId="164" fontId="0" fillId="0" borderId="135" xfId="7" applyNumberFormat="1" applyFont="1" applyBorder="1"/>
    <xf numFmtId="164" fontId="0" fillId="36" borderId="135" xfId="7" applyNumberFormat="1" applyFont="1" applyFill="1" applyBorder="1"/>
    <xf numFmtId="164" fontId="0" fillId="0" borderId="0" xfId="0" applyNumberFormat="1"/>
    <xf numFmtId="9" fontId="4" fillId="0" borderId="20" xfId="20961" applyFont="1" applyBorder="1"/>
    <xf numFmtId="9" fontId="4" fillId="0" borderId="109" xfId="20961" applyFont="1" applyBorder="1"/>
    <xf numFmtId="164" fontId="6" fillId="3" borderId="21" xfId="7" applyNumberFormat="1" applyFont="1" applyFill="1" applyBorder="1" applyAlignment="1" applyProtection="1">
      <alignment horizontal="left" vertical="center"/>
      <protection locked="0"/>
    </xf>
    <xf numFmtId="164" fontId="13" fillId="3" borderId="22" xfId="7" applyNumberFormat="1" applyFont="1" applyFill="1" applyBorder="1" applyProtection="1">
      <protection locked="0"/>
    </xf>
    <xf numFmtId="164" fontId="4" fillId="36" borderId="22" xfId="7" applyNumberFormat="1" applyFont="1" applyFill="1" applyBorder="1"/>
    <xf numFmtId="164" fontId="4" fillId="36" borderId="23" xfId="7" applyNumberFormat="1" applyFont="1" applyFill="1" applyBorder="1"/>
    <xf numFmtId="164" fontId="11" fillId="0" borderId="0" xfId="7" applyNumberFormat="1" applyFont="1"/>
    <xf numFmtId="10" fontId="106" fillId="79" borderId="94" xfId="20961" applyNumberFormat="1" applyFont="1" applyFill="1" applyBorder="1" applyAlignment="1" applyProtection="1">
      <alignment horizontal="right" vertical="center"/>
    </xf>
    <xf numFmtId="43" fontId="21" fillId="37" borderId="94" xfId="7" applyFont="1" applyFill="1" applyBorder="1"/>
    <xf numFmtId="164" fontId="21" fillId="37" borderId="94" xfId="7" applyNumberFormat="1" applyFont="1" applyFill="1" applyBorder="1"/>
    <xf numFmtId="164" fontId="110" fillId="0" borderId="143" xfId="7" applyNumberFormat="1" applyFont="1" applyBorder="1"/>
    <xf numFmtId="164" fontId="113" fillId="0" borderId="143" xfId="7" applyNumberFormat="1" applyFont="1" applyBorder="1"/>
    <xf numFmtId="164" fontId="109" fillId="0" borderId="143" xfId="7" applyNumberFormat="1" applyFont="1" applyBorder="1"/>
    <xf numFmtId="164" fontId="109" fillId="80" borderId="143" xfId="7" applyNumberFormat="1" applyFont="1" applyFill="1" applyBorder="1"/>
    <xf numFmtId="164" fontId="112" fillId="0" borderId="143" xfId="7" applyNumberFormat="1" applyFont="1" applyBorder="1"/>
    <xf numFmtId="164" fontId="109" fillId="0" borderId="143" xfId="7" applyNumberFormat="1" applyFont="1" applyBorder="1" applyAlignment="1">
      <alignment horizontal="left" indent="1"/>
    </xf>
    <xf numFmtId="164" fontId="112" fillId="83" borderId="143" xfId="7" applyNumberFormat="1" applyFont="1" applyFill="1" applyBorder="1"/>
    <xf numFmtId="164" fontId="112" fillId="0" borderId="143" xfId="7" applyNumberFormat="1" applyFont="1" applyBorder="1" applyAlignment="1">
      <alignment horizontal="left" vertical="center" wrapText="1"/>
    </xf>
    <xf numFmtId="164" fontId="114" fillId="0" borderId="143" xfId="7" applyNumberFormat="1" applyFont="1" applyBorder="1"/>
    <xf numFmtId="14" fontId="4" fillId="0" borderId="0" xfId="0" applyNumberFormat="1" applyFont="1" applyAlignment="1">
      <alignment horizontal="left"/>
    </xf>
    <xf numFmtId="193" fontId="0" fillId="0" borderId="0" xfId="0" applyNumberFormat="1"/>
    <xf numFmtId="43" fontId="0" fillId="0" borderId="0" xfId="0" applyNumberFormat="1"/>
    <xf numFmtId="164" fontId="4" fillId="0" borderId="109" xfId="7" applyNumberFormat="1" applyFont="1" applyBorder="1" applyAlignment="1">
      <alignment horizontal="right" vertical="center" wrapText="1"/>
    </xf>
    <xf numFmtId="164" fontId="5" fillId="36" borderId="109" xfId="7" applyNumberFormat="1" applyFont="1" applyFill="1" applyBorder="1" applyAlignment="1">
      <alignment horizontal="right" vertical="center" wrapText="1"/>
    </xf>
    <xf numFmtId="164" fontId="5" fillId="36" borderId="109" xfId="7" applyNumberFormat="1" applyFont="1" applyFill="1" applyBorder="1" applyAlignment="1">
      <alignment horizontal="center" vertical="center" wrapText="1"/>
    </xf>
    <xf numFmtId="43" fontId="4" fillId="0" borderId="0" xfId="7" applyFont="1" applyAlignment="1">
      <alignment horizontal="left" vertical="center"/>
    </xf>
    <xf numFmtId="164" fontId="18" fillId="0" borderId="12" xfId="7" applyNumberFormat="1" applyFont="1" applyBorder="1" applyAlignment="1">
      <alignment horizontal="center" vertical="center"/>
    </xf>
    <xf numFmtId="164" fontId="17" fillId="0" borderId="12" xfId="7" applyNumberFormat="1" applyFont="1" applyBorder="1" applyAlignment="1">
      <alignment horizontal="center" vertical="center"/>
    </xf>
    <xf numFmtId="164" fontId="97" fillId="0" borderId="12" xfId="7" applyNumberFormat="1" applyFont="1" applyBorder="1" applyAlignment="1">
      <alignment horizontal="center" vertical="center"/>
    </xf>
    <xf numFmtId="164" fontId="17" fillId="0" borderId="14" xfId="7" applyNumberFormat="1" applyFont="1" applyBorder="1" applyAlignment="1">
      <alignment horizontal="center" vertical="center"/>
    </xf>
    <xf numFmtId="164" fontId="17" fillId="0" borderId="13" xfId="7" applyNumberFormat="1" applyFont="1" applyBorder="1" applyAlignment="1">
      <alignment horizontal="center" vertical="center"/>
    </xf>
    <xf numFmtId="164" fontId="16" fillId="0" borderId="13" xfId="7" applyNumberFormat="1" applyFont="1" applyBorder="1" applyAlignment="1">
      <alignment vertical="center"/>
    </xf>
    <xf numFmtId="0" fontId="6" fillId="3" borderId="3" xfId="20960" applyFont="1" applyFill="1" applyBorder="1" applyAlignment="1">
      <alignment horizontal="left" wrapText="1" indent="1"/>
    </xf>
    <xf numFmtId="0" fontId="6" fillId="0" borderId="3" xfId="20960" applyFont="1" applyBorder="1" applyAlignment="1">
      <alignment horizontal="left" wrapText="1" indent="1"/>
    </xf>
    <xf numFmtId="0" fontId="6" fillId="0" borderId="2" xfId="20960" applyFont="1" applyBorder="1" applyAlignment="1">
      <alignment horizontal="left" wrapText="1" indent="1"/>
    </xf>
    <xf numFmtId="0" fontId="131" fillId="0" borderId="0" xfId="0" applyFont="1" applyAlignment="1">
      <alignment wrapText="1"/>
    </xf>
    <xf numFmtId="0" fontId="132" fillId="0" borderId="94" xfId="17" applyFont="1" applyFill="1" applyBorder="1" applyAlignment="1" applyProtection="1"/>
    <xf numFmtId="0" fontId="132" fillId="0" borderId="94" xfId="17" applyFont="1" applyFill="1" applyBorder="1" applyAlignment="1" applyProtection="1">
      <alignment horizontal="left" vertical="center" wrapText="1"/>
    </xf>
    <xf numFmtId="49" fontId="4" fillId="0" borderId="94" xfId="0" applyNumberFormat="1" applyFont="1" applyBorder="1" applyAlignment="1">
      <alignment horizontal="right" vertical="center" wrapText="1"/>
    </xf>
    <xf numFmtId="0" fontId="132" fillId="0" borderId="94" xfId="17" applyFont="1" applyFill="1" applyBorder="1" applyAlignment="1" applyProtection="1">
      <alignment horizontal="left" vertical="center"/>
    </xf>
    <xf numFmtId="0" fontId="132" fillId="0" borderId="94" xfId="17" applyFont="1" applyFill="1" applyBorder="1" applyAlignment="1" applyProtection="1">
      <alignment horizontal="left" vertical="top" wrapText="1"/>
    </xf>
    <xf numFmtId="0" fontId="13" fillId="0" borderId="3" xfId="20960" applyFont="1" applyBorder="1" applyAlignment="1">
      <alignment horizontal="center" vertical="center"/>
    </xf>
    <xf numFmtId="0" fontId="13" fillId="0" borderId="94" xfId="20960" applyFont="1" applyBorder="1" applyAlignment="1">
      <alignment horizontal="center" vertical="center"/>
    </xf>
    <xf numFmtId="0" fontId="6" fillId="0" borderId="0" xfId="11" applyFont="1"/>
    <xf numFmtId="0" fontId="6" fillId="0" borderId="1" xfId="0" applyFont="1" applyBorder="1"/>
    <xf numFmtId="0" fontId="13" fillId="0" borderId="1" xfId="0" applyFont="1" applyBorder="1" applyAlignment="1">
      <alignment horizontal="center"/>
    </xf>
    <xf numFmtId="0" fontId="6" fillId="0" borderId="15" xfId="0" applyFont="1" applyBorder="1" applyAlignment="1">
      <alignment horizontal="right"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11" xfId="0" applyFont="1" applyBorder="1" applyAlignment="1">
      <alignment horizontal="center" vertical="center" wrapText="1"/>
    </xf>
    <xf numFmtId="169" fontId="6" fillId="37" borderId="0" xfId="20" applyFont="1"/>
    <xf numFmtId="169" fontId="6" fillId="37" borderId="88" xfId="20" applyFont="1" applyBorder="1"/>
    <xf numFmtId="0" fontId="6" fillId="0" borderId="111" xfId="0" applyFont="1" applyBorder="1" applyAlignment="1">
      <alignment horizontal="right" vertical="center" wrapText="1"/>
    </xf>
    <xf numFmtId="0" fontId="6" fillId="2" borderId="111" xfId="0" applyFont="1" applyFill="1" applyBorder="1" applyAlignment="1">
      <alignment horizontal="right" vertical="center"/>
    </xf>
    <xf numFmtId="0" fontId="6" fillId="2" borderId="94" xfId="0" applyFont="1" applyFill="1" applyBorder="1" applyAlignment="1">
      <alignment vertical="center"/>
    </xf>
    <xf numFmtId="10" fontId="6" fillId="2" borderId="94" xfId="20961" applyNumberFormat="1" applyFont="1" applyFill="1" applyBorder="1" applyAlignment="1" applyProtection="1">
      <alignment vertical="center"/>
      <protection locked="0"/>
    </xf>
    <xf numFmtId="10" fontId="6" fillId="37" borderId="0" xfId="20961" applyNumberFormat="1" applyFont="1" applyFill="1"/>
    <xf numFmtId="10" fontId="6" fillId="37" borderId="88" xfId="20961" applyNumberFormat="1" applyFont="1" applyFill="1" applyBorder="1"/>
    <xf numFmtId="193" fontId="6" fillId="2" borderId="94" xfId="0" applyNumberFormat="1" applyFont="1" applyFill="1" applyBorder="1" applyAlignment="1" applyProtection="1">
      <alignment vertical="center"/>
      <protection locked="0"/>
    </xf>
    <xf numFmtId="0" fontId="6" fillId="0" borderId="94" xfId="0" applyFont="1" applyBorder="1" applyAlignment="1">
      <alignment horizontal="left" vertical="center" wrapText="1"/>
    </xf>
    <xf numFmtId="0" fontId="6" fillId="2" borderId="102" xfId="0" applyFont="1" applyFill="1" applyBorder="1" applyAlignment="1">
      <alignment horizontal="right" vertical="center"/>
    </xf>
    <xf numFmtId="0" fontId="6" fillId="2" borderId="90" xfId="0" applyFont="1" applyFill="1" applyBorder="1" applyAlignment="1">
      <alignment vertical="center"/>
    </xf>
    <xf numFmtId="0" fontId="6" fillId="2" borderId="21" xfId="0" applyFont="1" applyFill="1" applyBorder="1" applyAlignment="1">
      <alignment horizontal="right" vertical="center"/>
    </xf>
    <xf numFmtId="193" fontId="6" fillId="2" borderId="22" xfId="0" applyNumberFormat="1" applyFont="1" applyFill="1" applyBorder="1" applyAlignment="1" applyProtection="1">
      <alignment vertical="center"/>
      <protection locked="0"/>
    </xf>
    <xf numFmtId="0" fontId="6" fillId="0" borderId="0" xfId="0" applyFont="1" applyAlignment="1">
      <alignment horizontal="right"/>
    </xf>
    <xf numFmtId="0" fontId="4" fillId="0" borderId="0" xfId="0" applyFont="1" applyAlignment="1">
      <alignment horizontal="center"/>
    </xf>
    <xf numFmtId="43" fontId="4" fillId="0" borderId="0" xfId="7" applyFont="1"/>
    <xf numFmtId="0" fontId="4" fillId="0" borderId="135" xfId="0" applyFont="1" applyBorder="1" applyAlignment="1">
      <alignment horizontal="center"/>
    </xf>
    <xf numFmtId="164" fontId="4" fillId="0" borderId="0" xfId="0" applyNumberFormat="1" applyFont="1"/>
    <xf numFmtId="0" fontId="6" fillId="0" borderId="135" xfId="0" applyFont="1" applyBorder="1" applyAlignment="1">
      <alignment horizontal="center" vertical="center" wrapText="1"/>
    </xf>
    <xf numFmtId="0" fontId="13" fillId="0" borderId="17" xfId="0" applyFont="1" applyBorder="1" applyAlignment="1">
      <alignment horizontal="center"/>
    </xf>
    <xf numFmtId="0" fontId="6" fillId="0" borderId="109" xfId="0" applyFont="1" applyBorder="1" applyAlignment="1">
      <alignment horizontal="center" vertical="center" wrapText="1"/>
    </xf>
    <xf numFmtId="164" fontId="6" fillId="0" borderId="135" xfId="7" applyNumberFormat="1" applyFont="1" applyBorder="1" applyAlignment="1">
      <alignment horizontal="right"/>
    </xf>
    <xf numFmtId="164" fontId="6" fillId="36" borderId="135" xfId="7" applyNumberFormat="1" applyFont="1" applyFill="1" applyBorder="1" applyAlignment="1">
      <alignment horizontal="right"/>
    </xf>
    <xf numFmtId="193" fontId="6" fillId="0" borderId="0" xfId="0" applyNumberFormat="1" applyFont="1" applyAlignment="1">
      <alignment horizontal="right"/>
    </xf>
    <xf numFmtId="0" fontId="5" fillId="0" borderId="135" xfId="0" applyFont="1" applyBorder="1" applyAlignment="1">
      <alignment vertical="center"/>
    </xf>
    <xf numFmtId="0" fontId="6" fillId="0" borderId="135" xfId="0" applyFont="1" applyBorder="1" applyAlignment="1" applyProtection="1">
      <alignment horizontal="left" vertical="center" indent="1"/>
      <protection locked="0"/>
    </xf>
    <xf numFmtId="0" fontId="133" fillId="0" borderId="135" xfId="0" applyFont="1" applyBorder="1" applyAlignment="1" applyProtection="1">
      <alignment horizontal="left" vertical="center" indent="3"/>
      <protection locked="0"/>
    </xf>
    <xf numFmtId="0" fontId="5" fillId="0" borderId="135" xfId="0" applyFont="1" applyBorder="1"/>
    <xf numFmtId="0" fontId="133" fillId="0" borderId="1" xfId="0" applyFont="1" applyBorder="1" applyAlignment="1">
      <alignment horizontal="center"/>
    </xf>
    <xf numFmtId="0" fontId="6" fillId="0" borderId="16" xfId="0" applyFont="1" applyBorder="1" applyAlignment="1">
      <alignment horizontal="left" vertical="center" wrapText="1" indent="1"/>
    </xf>
    <xf numFmtId="0" fontId="4" fillId="0" borderId="111" xfId="0" applyFont="1" applyBorder="1" applyAlignment="1">
      <alignment horizontal="center" vertical="center" wrapText="1"/>
    </xf>
    <xf numFmtId="3" fontId="4" fillId="36" borderId="94" xfId="0" applyNumberFormat="1" applyFont="1" applyFill="1" applyBorder="1" applyAlignment="1">
      <alignment vertical="center" wrapText="1"/>
    </xf>
    <xf numFmtId="3" fontId="4" fillId="36" borderId="95" xfId="0" applyNumberFormat="1" applyFont="1" applyFill="1" applyBorder="1" applyAlignment="1">
      <alignment vertical="center" wrapText="1"/>
    </xf>
    <xf numFmtId="3" fontId="4" fillId="0" borderId="94" xfId="0" applyNumberFormat="1" applyFont="1" applyBorder="1" applyAlignment="1">
      <alignment vertical="center" wrapText="1"/>
    </xf>
    <xf numFmtId="3" fontId="4" fillId="36" borderId="22" xfId="0" applyNumberFormat="1" applyFont="1" applyFill="1" applyBorder="1" applyAlignment="1">
      <alignment vertical="center" wrapText="1"/>
    </xf>
    <xf numFmtId="3" fontId="4" fillId="36" borderId="24" xfId="0" applyNumberFormat="1" applyFont="1" applyFill="1" applyBorder="1" applyAlignment="1">
      <alignment vertical="center" wrapText="1"/>
    </xf>
    <xf numFmtId="3" fontId="4" fillId="0" borderId="0" xfId="0" applyNumberFormat="1" applyFont="1"/>
    <xf numFmtId="0" fontId="6" fillId="0" borderId="0" xfId="0" applyFont="1" applyAlignment="1">
      <alignment horizontal="left" wrapText="1"/>
    </xf>
    <xf numFmtId="0" fontId="13" fillId="0" borderId="0" xfId="0" applyFont="1" applyAlignment="1">
      <alignment horizontal="center" wrapText="1"/>
    </xf>
    <xf numFmtId="0" fontId="6" fillId="0" borderId="0" xfId="0" applyFont="1" applyAlignment="1">
      <alignment horizontal="right" wrapText="1"/>
    </xf>
    <xf numFmtId="0" fontId="6" fillId="0" borderId="15" xfId="0" applyFont="1" applyBorder="1"/>
    <xf numFmtId="0" fontId="13" fillId="0" borderId="25" xfId="0" applyFont="1" applyBorder="1" applyAlignment="1">
      <alignment horizontal="center" wrapText="1"/>
    </xf>
    <xf numFmtId="0" fontId="6" fillId="0" borderId="18" xfId="0" applyFont="1" applyBorder="1" applyAlignment="1">
      <alignment vertical="center"/>
    </xf>
    <xf numFmtId="0" fontId="6" fillId="0" borderId="8" xfId="0" applyFont="1" applyBorder="1" applyAlignment="1">
      <alignment wrapText="1"/>
    </xf>
    <xf numFmtId="0" fontId="13" fillId="0" borderId="8" xfId="0" applyFont="1" applyBorder="1" applyAlignment="1">
      <alignment horizontal="center" vertical="center" wrapText="1"/>
    </xf>
    <xf numFmtId="0" fontId="13" fillId="0" borderId="109" xfId="0" applyFont="1" applyBorder="1" applyAlignment="1">
      <alignment horizontal="center" vertical="center" wrapText="1"/>
    </xf>
    <xf numFmtId="0" fontId="6" fillId="0" borderId="109" xfId="0" applyFont="1" applyBorder="1"/>
    <xf numFmtId="0" fontId="6" fillId="0" borderId="109" xfId="0" applyFont="1" applyBorder="1" applyAlignment="1">
      <alignment wrapText="1"/>
    </xf>
    <xf numFmtId="0" fontId="6" fillId="0" borderId="20" xfId="0" applyFont="1" applyBorder="1" applyAlignment="1">
      <alignment wrapText="1"/>
    </xf>
    <xf numFmtId="0" fontId="6" fillId="0" borderId="21" xfId="0" applyFont="1" applyBorder="1"/>
    <xf numFmtId="0" fontId="6" fillId="0" borderId="24" xfId="0" applyFont="1" applyBorder="1" applyAlignment="1">
      <alignment wrapText="1"/>
    </xf>
    <xf numFmtId="10" fontId="6" fillId="0" borderId="94" xfId="20961" applyNumberFormat="1" applyFont="1" applyFill="1" applyBorder="1" applyAlignment="1">
      <alignment horizontal="center" vertical="center" wrapText="1"/>
    </xf>
    <xf numFmtId="10" fontId="5" fillId="36" borderId="94" xfId="20961" applyNumberFormat="1" applyFont="1" applyFill="1" applyBorder="1" applyAlignment="1">
      <alignment horizontal="center" vertical="center" wrapText="1"/>
    </xf>
    <xf numFmtId="164" fontId="4" fillId="0" borderId="3" xfId="7" applyNumberFormat="1" applyFont="1" applyBorder="1"/>
    <xf numFmtId="164" fontId="4" fillId="0" borderId="8" xfId="7" applyNumberFormat="1" applyFont="1" applyBorder="1"/>
    <xf numFmtId="164" fontId="21" fillId="37" borderId="0" xfId="7" applyNumberFormat="1" applyFont="1" applyFill="1"/>
    <xf numFmtId="164" fontId="4" fillId="0" borderId="50" xfId="7" applyNumberFormat="1" applyFont="1" applyBorder="1" applyAlignment="1">
      <alignment vertical="center"/>
    </xf>
    <xf numFmtId="164" fontId="4" fillId="3" borderId="92" xfId="7" applyNumberFormat="1" applyFont="1" applyFill="1" applyBorder="1" applyAlignment="1">
      <alignment vertical="center"/>
    </xf>
    <xf numFmtId="164" fontId="4" fillId="3" borderId="20" xfId="7" applyNumberFormat="1" applyFont="1" applyFill="1" applyBorder="1" applyAlignment="1">
      <alignment vertical="center"/>
    </xf>
    <xf numFmtId="14" fontId="110" fillId="0" borderId="0" xfId="0" applyNumberFormat="1" applyFont="1" applyAlignment="1">
      <alignment horizontal="left"/>
    </xf>
    <xf numFmtId="164" fontId="110" fillId="0" borderId="0" xfId="0" applyNumberFormat="1" applyFont="1"/>
    <xf numFmtId="164" fontId="109" fillId="36" borderId="143" xfId="7" applyNumberFormat="1" applyFont="1" applyFill="1" applyBorder="1"/>
    <xf numFmtId="164" fontId="109" fillId="0" borderId="0" xfId="0" applyNumberFormat="1" applyFont="1"/>
    <xf numFmtId="164" fontId="109" fillId="83" borderId="143" xfId="7" applyNumberFormat="1" applyFont="1" applyFill="1" applyBorder="1"/>
    <xf numFmtId="164" fontId="109" fillId="81" borderId="143" xfId="7" applyNumberFormat="1" applyFont="1" applyFill="1" applyBorder="1" applyAlignment="1">
      <alignment vertical="center"/>
    </xf>
    <xf numFmtId="164" fontId="109" fillId="81" borderId="151" xfId="7" applyNumberFormat="1" applyFont="1" applyFill="1" applyBorder="1" applyAlignment="1">
      <alignment vertical="center"/>
    </xf>
    <xf numFmtId="164" fontId="109" fillId="0" borderId="0" xfId="0" applyNumberFormat="1" applyFont="1" applyAlignment="1">
      <alignment horizontal="left"/>
    </xf>
    <xf numFmtId="164" fontId="118" fillId="0" borderId="0" xfId="0" applyNumberFormat="1" applyFont="1"/>
    <xf numFmtId="9" fontId="114" fillId="0" borderId="143" xfId="20961" applyFont="1" applyBorder="1"/>
    <xf numFmtId="164" fontId="129" fillId="0" borderId="0" xfId="0" applyNumberFormat="1" applyFont="1"/>
    <xf numFmtId="164" fontId="135" fillId="0" borderId="143" xfId="7" applyNumberFormat="1" applyFont="1" applyBorder="1"/>
    <xf numFmtId="9" fontId="135" fillId="0" borderId="143" xfId="20961" applyFont="1" applyBorder="1"/>
    <xf numFmtId="164" fontId="112" fillId="36" borderId="143" xfId="7" applyNumberFormat="1" applyFont="1" applyFill="1" applyBorder="1"/>
    <xf numFmtId="164" fontId="17" fillId="0" borderId="157" xfId="7" applyNumberFormat="1" applyFont="1" applyBorder="1" applyAlignment="1">
      <alignment horizontal="center" vertical="center"/>
    </xf>
    <xf numFmtId="164" fontId="17" fillId="0" borderId="143" xfId="7" applyNumberFormat="1" applyFont="1" applyBorder="1" applyAlignment="1">
      <alignment horizontal="center"/>
    </xf>
    <xf numFmtId="164" fontId="17" fillId="0" borderId="143" xfId="7" applyNumberFormat="1" applyFont="1" applyBorder="1" applyAlignment="1">
      <alignment horizontal="center" vertical="center"/>
    </xf>
    <xf numFmtId="164" fontId="8" fillId="0" borderId="143" xfId="7" applyNumberFormat="1" applyFont="1" applyBorder="1" applyAlignment="1">
      <alignment horizontal="right"/>
    </xf>
    <xf numFmtId="164" fontId="1" fillId="0" borderId="135" xfId="7" applyNumberFormat="1" applyFont="1" applyBorder="1"/>
    <xf numFmtId="164" fontId="1" fillId="36" borderId="135" xfId="7" applyNumberFormat="1" applyFont="1" applyFill="1" applyBorder="1"/>
    <xf numFmtId="164" fontId="4" fillId="0" borderId="25" xfId="7" applyNumberFormat="1" applyFont="1" applyFill="1" applyBorder="1" applyAlignment="1">
      <alignment vertical="center"/>
    </xf>
    <xf numFmtId="164" fontId="4" fillId="0" borderId="17" xfId="7" applyNumberFormat="1" applyFont="1" applyFill="1" applyBorder="1" applyAlignment="1">
      <alignment vertical="center"/>
    </xf>
    <xf numFmtId="164" fontId="4" fillId="0" borderId="142" xfId="7" applyNumberFormat="1" applyFont="1" applyFill="1" applyBorder="1" applyAlignment="1">
      <alignment vertical="center"/>
    </xf>
    <xf numFmtId="164" fontId="4" fillId="0" borderId="103" xfId="7" applyNumberFormat="1" applyFont="1" applyFill="1" applyBorder="1" applyAlignment="1">
      <alignment vertical="center"/>
    </xf>
    <xf numFmtId="10" fontId="4" fillId="0" borderId="89" xfId="20961" applyNumberFormat="1" applyFont="1" applyFill="1" applyBorder="1" applyAlignment="1">
      <alignment vertical="center"/>
    </xf>
    <xf numFmtId="10" fontId="4" fillId="0" borderId="105" xfId="20961" applyNumberFormat="1" applyFont="1" applyFill="1" applyBorder="1" applyAlignment="1">
      <alignment vertical="center"/>
    </xf>
    <xf numFmtId="43" fontId="0" fillId="0" borderId="0" xfId="7" applyFont="1"/>
    <xf numFmtId="164" fontId="11" fillId="0" borderId="0" xfId="0" applyNumberFormat="1" applyFont="1"/>
    <xf numFmtId="43" fontId="11" fillId="0" borderId="0" xfId="7" applyFont="1"/>
    <xf numFmtId="43" fontId="11" fillId="0" borderId="0" xfId="7" applyFont="1" applyAlignment="1">
      <alignment horizontal="center"/>
    </xf>
    <xf numFmtId="164" fontId="5" fillId="0" borderId="143" xfId="7" applyNumberFormat="1" applyFont="1" applyBorder="1"/>
    <xf numFmtId="164" fontId="5" fillId="0" borderId="143" xfId="7" applyNumberFormat="1" applyFont="1" applyBorder="1" applyAlignment="1">
      <alignment horizontal="center" vertical="center"/>
    </xf>
    <xf numFmtId="164" fontId="5" fillId="0" borderId="151" xfId="7" applyNumberFormat="1" applyFont="1" applyBorder="1" applyAlignment="1">
      <alignment horizontal="center" vertical="center"/>
    </xf>
    <xf numFmtId="164" fontId="1" fillId="0" borderId="94" xfId="7" applyNumberFormat="1" applyFont="1" applyBorder="1" applyAlignment="1">
      <alignment vertical="center"/>
    </xf>
    <xf numFmtId="164" fontId="1" fillId="36" borderId="94" xfId="7" applyNumberFormat="1" applyFont="1" applyFill="1" applyBorder="1" applyAlignment="1">
      <alignment vertical="center"/>
    </xf>
    <xf numFmtId="164" fontId="1" fillId="0" borderId="94" xfId="7" applyNumberFormat="1" applyFont="1" applyBorder="1"/>
    <xf numFmtId="164" fontId="1" fillId="36" borderId="94" xfId="7" applyNumberFormat="1" applyFont="1" applyFill="1" applyBorder="1"/>
    <xf numFmtId="43" fontId="6" fillId="0" borderId="135" xfId="7" applyFont="1" applyBorder="1" applyAlignment="1">
      <alignment horizontal="right"/>
    </xf>
    <xf numFmtId="43" fontId="6" fillId="36" borderId="135" xfId="7" applyFont="1" applyFill="1" applyBorder="1" applyAlignment="1">
      <alignment horizontal="right"/>
    </xf>
    <xf numFmtId="43" fontId="114" fillId="0" borderId="143" xfId="7" applyFont="1" applyBorder="1"/>
    <xf numFmtId="43" fontId="5" fillId="0" borderId="143" xfId="7" applyFont="1" applyFill="1" applyBorder="1" applyAlignment="1">
      <alignment vertical="center" wrapText="1"/>
    </xf>
    <xf numFmtId="43" fontId="5" fillId="0" borderId="143" xfId="7" applyFont="1" applyBorder="1" applyAlignment="1">
      <alignment vertical="center"/>
    </xf>
    <xf numFmtId="43" fontId="5" fillId="0" borderId="135" xfId="7" applyFont="1" applyFill="1" applyBorder="1" applyAlignment="1">
      <alignment vertical="center" wrapText="1"/>
    </xf>
    <xf numFmtId="164" fontId="0" fillId="36" borderId="17" xfId="7" applyNumberFormat="1" applyFont="1" applyFill="1" applyBorder="1" applyAlignment="1">
      <alignment horizontal="right" vertical="center"/>
    </xf>
    <xf numFmtId="164" fontId="0" fillId="0" borderId="19" xfId="7" applyNumberFormat="1" applyFont="1" applyBorder="1" applyAlignment="1">
      <alignment horizontal="right"/>
    </xf>
    <xf numFmtId="164" fontId="0" fillId="36" borderId="19" xfId="7" applyNumberFormat="1" applyFont="1" applyFill="1" applyBorder="1" applyAlignment="1">
      <alignment horizontal="right" vertical="center" wrapText="1"/>
    </xf>
    <xf numFmtId="164" fontId="134" fillId="0" borderId="19" xfId="7" applyNumberFormat="1" applyFont="1" applyBorder="1" applyAlignment="1">
      <alignment horizontal="right"/>
    </xf>
    <xf numFmtId="164" fontId="0" fillId="36" borderId="23" xfId="7" applyNumberFormat="1" applyFont="1" applyFill="1" applyBorder="1" applyAlignment="1">
      <alignment horizontal="right" vertical="center" wrapText="1"/>
    </xf>
    <xf numFmtId="164" fontId="4" fillId="36" borderId="21" xfId="7" applyNumberFormat="1" applyFont="1" applyFill="1" applyBorder="1"/>
    <xf numFmtId="164" fontId="4" fillId="36" borderId="49" xfId="7" applyNumberFormat="1" applyFont="1" applyFill="1" applyBorder="1"/>
    <xf numFmtId="164" fontId="6" fillId="36" borderId="19" xfId="7" applyNumberFormat="1" applyFont="1" applyFill="1" applyBorder="1" applyAlignment="1" applyProtection="1">
      <alignment vertical="top"/>
    </xf>
    <xf numFmtId="164" fontId="6" fillId="3" borderId="19" xfId="7" applyNumberFormat="1" applyFont="1" applyFill="1" applyBorder="1" applyAlignment="1" applyProtection="1">
      <alignment vertical="top"/>
      <protection locked="0"/>
    </xf>
    <xf numFmtId="164" fontId="6" fillId="36" borderId="19" xfId="7" applyNumberFormat="1" applyFont="1" applyFill="1" applyBorder="1" applyAlignment="1" applyProtection="1">
      <alignment vertical="top" wrapText="1"/>
    </xf>
    <xf numFmtId="164" fontId="6" fillId="36" borderId="19" xfId="7" applyNumberFormat="1" applyFont="1" applyFill="1" applyBorder="1" applyAlignment="1" applyProtection="1">
      <alignment vertical="top" wrapText="1"/>
      <protection locked="0"/>
    </xf>
    <xf numFmtId="164" fontId="6" fillId="3" borderId="19" xfId="7" applyNumberFormat="1" applyFont="1" applyFill="1" applyBorder="1" applyAlignment="1" applyProtection="1">
      <alignment vertical="top" wrapText="1"/>
      <protection locked="0"/>
    </xf>
    <xf numFmtId="164" fontId="6" fillId="36" borderId="23" xfId="7" applyNumberFormat="1" applyFont="1" applyFill="1" applyBorder="1" applyAlignment="1" applyProtection="1">
      <alignment vertical="top" wrapText="1"/>
    </xf>
    <xf numFmtId="0" fontId="109" fillId="0" borderId="151" xfId="0" applyFont="1" applyBorder="1" applyAlignment="1">
      <alignment horizontal="center" vertical="center" wrapText="1"/>
    </xf>
    <xf numFmtId="193" fontId="6" fillId="0" borderId="151" xfId="0" applyNumberFormat="1" applyFont="1" applyBorder="1" applyAlignment="1" applyProtection="1">
      <alignment vertical="center" wrapText="1"/>
      <protection locked="0"/>
    </xf>
    <xf numFmtId="193" fontId="6" fillId="0" borderId="151" xfId="0" applyNumberFormat="1" applyFont="1" applyBorder="1" applyAlignment="1" applyProtection="1">
      <alignment horizontal="right" vertical="center" wrapText="1"/>
      <protection locked="0"/>
    </xf>
    <xf numFmtId="10" fontId="4" fillId="0" borderId="151" xfId="20961" applyNumberFormat="1" applyFont="1" applyBorder="1" applyAlignment="1" applyProtection="1">
      <alignment vertical="center" wrapText="1"/>
      <protection locked="0"/>
    </xf>
    <xf numFmtId="193" fontId="6" fillId="2" borderId="151" xfId="0" applyNumberFormat="1" applyFont="1" applyFill="1" applyBorder="1" applyAlignment="1" applyProtection="1">
      <alignment vertical="center"/>
      <protection locked="0"/>
    </xf>
    <xf numFmtId="10" fontId="6" fillId="2" borderId="151" xfId="20961" applyNumberFormat="1" applyFont="1" applyFill="1" applyBorder="1" applyAlignment="1" applyProtection="1">
      <alignment vertical="center"/>
      <protection locked="0"/>
    </xf>
    <xf numFmtId="10" fontId="6" fillId="2" borderId="22" xfId="20961" applyNumberFormat="1" applyFont="1" applyFill="1" applyBorder="1" applyAlignment="1" applyProtection="1">
      <alignment vertical="center"/>
      <protection locked="0"/>
    </xf>
    <xf numFmtId="10" fontId="6" fillId="2" borderId="149" xfId="20961" applyNumberFormat="1" applyFont="1" applyFill="1" applyBorder="1" applyAlignment="1" applyProtection="1">
      <alignment vertical="center"/>
      <protection locked="0"/>
    </xf>
    <xf numFmtId="3" fontId="4" fillId="36" borderId="145" xfId="0" applyNumberFormat="1" applyFont="1" applyFill="1" applyBorder="1" applyAlignment="1">
      <alignment vertical="center" wrapText="1"/>
    </xf>
    <xf numFmtId="3" fontId="4" fillId="0" borderId="143" xfId="0" applyNumberFormat="1" applyFont="1" applyBorder="1" applyAlignment="1">
      <alignment vertical="center" wrapText="1"/>
    </xf>
    <xf numFmtId="3" fontId="4" fillId="36" borderId="112" xfId="0" applyNumberFormat="1" applyFont="1" applyFill="1" applyBorder="1" applyAlignment="1">
      <alignment vertical="center" wrapText="1"/>
    </xf>
    <xf numFmtId="0" fontId="4" fillId="0" borderId="151" xfId="0" applyFont="1" applyBorder="1" applyAlignment="1">
      <alignment horizontal="center" vertical="center" wrapText="1"/>
    </xf>
    <xf numFmtId="43" fontId="5" fillId="0" borderId="151" xfId="7" applyFont="1" applyFill="1" applyBorder="1" applyAlignment="1">
      <alignment vertical="center" wrapText="1"/>
    </xf>
    <xf numFmtId="43" fontId="4" fillId="0" borderId="151" xfId="7" applyFont="1" applyFill="1" applyBorder="1" applyAlignment="1">
      <alignment vertical="center" wrapText="1"/>
    </xf>
    <xf numFmtId="43" fontId="5" fillId="0" borderId="151" xfId="7" applyFont="1" applyBorder="1" applyAlignment="1">
      <alignment vertical="center"/>
    </xf>
    <xf numFmtId="167" fontId="5" fillId="36" borderId="149" xfId="0" applyNumberFormat="1" applyFont="1" applyFill="1" applyBorder="1" applyAlignment="1">
      <alignment horizontal="center" vertical="center"/>
    </xf>
    <xf numFmtId="10" fontId="6" fillId="0" borderId="22" xfId="20961" applyNumberFormat="1" applyFont="1" applyFill="1" applyBorder="1" applyAlignment="1">
      <alignment horizontal="center" vertical="center" wrapText="1"/>
    </xf>
    <xf numFmtId="164" fontId="4" fillId="0" borderId="149" xfId="7" applyNumberFormat="1" applyFont="1" applyBorder="1" applyAlignment="1">
      <alignment horizontal="right" vertical="center" wrapText="1"/>
    </xf>
    <xf numFmtId="167" fontId="18" fillId="0" borderId="158" xfId="0" applyNumberFormat="1" applyFont="1" applyBorder="1" applyAlignment="1">
      <alignment horizontal="center"/>
    </xf>
    <xf numFmtId="167" fontId="18" fillId="0" borderId="151" xfId="0" applyNumberFormat="1" applyFont="1" applyBorder="1" applyAlignment="1">
      <alignment horizontal="center"/>
    </xf>
    <xf numFmtId="0" fontId="18" fillId="0" borderId="151" xfId="0" applyFont="1" applyBorder="1"/>
    <xf numFmtId="0" fontId="0" fillId="0" borderId="22" xfId="0" applyBorder="1" applyAlignment="1">
      <alignment horizontal="center"/>
    </xf>
    <xf numFmtId="0" fontId="125" fillId="0" borderId="22" xfId="0" applyFont="1" applyBorder="1" applyAlignment="1">
      <alignment horizontal="left" vertical="center" wrapText="1"/>
    </xf>
    <xf numFmtId="164" fontId="17" fillId="0" borderId="22" xfId="7" applyNumberFormat="1" applyFont="1" applyBorder="1" applyAlignment="1">
      <alignment horizontal="center" vertical="center"/>
    </xf>
    <xf numFmtId="0" fontId="18" fillId="0" borderId="149" xfId="0" applyFont="1" applyBorder="1"/>
    <xf numFmtId="164" fontId="4" fillId="0" borderId="151" xfId="7" applyNumberFormat="1" applyFont="1" applyBorder="1"/>
    <xf numFmtId="164" fontId="4" fillId="36" borderId="149" xfId="7" applyNumberFormat="1" applyFont="1" applyFill="1" applyBorder="1"/>
    <xf numFmtId="164" fontId="4" fillId="0" borderId="152" xfId="7" applyNumberFormat="1" applyFont="1" applyBorder="1"/>
    <xf numFmtId="164" fontId="4" fillId="36" borderId="159" xfId="7" applyNumberFormat="1" applyFont="1" applyFill="1" applyBorder="1"/>
    <xf numFmtId="0" fontId="4" fillId="3" borderId="148" xfId="0" applyFont="1" applyFill="1" applyBorder="1" applyAlignment="1">
      <alignment vertical="center"/>
    </xf>
    <xf numFmtId="164" fontId="4" fillId="0" borderId="60" xfId="7" applyNumberFormat="1" applyFont="1" applyBorder="1" applyAlignment="1">
      <alignment vertical="center"/>
    </xf>
    <xf numFmtId="164" fontId="4" fillId="3" borderId="148" xfId="7" applyNumberFormat="1" applyFont="1" applyFill="1" applyBorder="1" applyAlignment="1">
      <alignment vertical="center"/>
    </xf>
    <xf numFmtId="164" fontId="4" fillId="0" borderId="143" xfId="7" applyNumberFormat="1" applyFont="1" applyBorder="1" applyAlignment="1">
      <alignment vertical="center"/>
    </xf>
    <xf numFmtId="164" fontId="4" fillId="0" borderId="151" xfId="7" applyNumberFormat="1" applyFont="1" applyBorder="1" applyAlignment="1">
      <alignment vertical="center"/>
    </xf>
    <xf numFmtId="164" fontId="5" fillId="0" borderId="151" xfId="7" applyNumberFormat="1" applyFont="1" applyBorder="1"/>
    <xf numFmtId="10" fontId="5" fillId="0" borderId="149" xfId="20961" applyNumberFormat="1" applyFont="1" applyBorder="1"/>
    <xf numFmtId="164" fontId="109" fillId="0" borderId="110" xfId="7" applyNumberFormat="1" applyFont="1" applyBorder="1" applyAlignment="1">
      <alignment horizontal="left" vertical="center"/>
    </xf>
    <xf numFmtId="164" fontId="109" fillId="81" borderId="110" xfId="7" applyNumberFormat="1" applyFont="1" applyFill="1" applyBorder="1" applyAlignment="1">
      <alignment vertical="center"/>
    </xf>
    <xf numFmtId="164" fontId="109" fillId="0" borderId="143" xfId="7" applyNumberFormat="1" applyFont="1" applyBorder="1" applyAlignment="1">
      <alignment horizontal="left" vertical="center"/>
    </xf>
    <xf numFmtId="164" fontId="109" fillId="0" borderId="160" xfId="7" applyNumberFormat="1" applyFont="1" applyBorder="1" applyAlignment="1">
      <alignment horizontal="left" vertical="center"/>
    </xf>
    <xf numFmtId="164" fontId="109" fillId="0" borderId="22" xfId="7" applyNumberFormat="1" applyFont="1" applyBorder="1" applyAlignment="1">
      <alignment horizontal="left" vertical="center"/>
    </xf>
    <xf numFmtId="164" fontId="109" fillId="0" borderId="151" xfId="7" applyNumberFormat="1" applyFont="1" applyBorder="1" applyAlignment="1">
      <alignment horizontal="left" vertical="center"/>
    </xf>
    <xf numFmtId="164" fontId="109" fillId="0" borderId="149" xfId="7" applyNumberFormat="1" applyFont="1" applyBorder="1" applyAlignment="1">
      <alignment horizontal="left" vertical="center"/>
    </xf>
    <xf numFmtId="164" fontId="112" fillId="0" borderId="110" xfId="7" applyNumberFormat="1" applyFont="1" applyBorder="1" applyAlignment="1">
      <alignment horizontal="left" vertical="center"/>
    </xf>
    <xf numFmtId="164" fontId="112" fillId="0" borderId="143" xfId="7" applyNumberFormat="1" applyFont="1" applyBorder="1" applyAlignment="1">
      <alignment horizontal="left" vertical="center"/>
    </xf>
    <xf numFmtId="164" fontId="112" fillId="0" borderId="151" xfId="7" applyNumberFormat="1" applyFont="1" applyBorder="1" applyAlignment="1">
      <alignment horizontal="left" vertical="center"/>
    </xf>
    <xf numFmtId="0" fontId="131" fillId="0" borderId="62" xfId="0" applyFont="1" applyBorder="1" applyAlignment="1">
      <alignment horizontal="left" vertical="center" wrapText="1"/>
    </xf>
    <xf numFmtId="0" fontId="131" fillId="0" borderId="61" xfId="0" applyFont="1" applyBorder="1" applyAlignment="1">
      <alignment horizontal="left" vertical="center" wrapText="1"/>
    </xf>
    <xf numFmtId="0" fontId="131" fillId="0" borderId="155" xfId="0" applyFont="1" applyBorder="1" applyAlignment="1">
      <alignment horizontal="center" vertical="center"/>
    </xf>
    <xf numFmtId="0" fontId="131" fillId="0" borderId="28" xfId="0" applyFont="1" applyBorder="1" applyAlignment="1">
      <alignment horizontal="center" vertical="center"/>
    </xf>
    <xf numFmtId="0" fontId="131" fillId="0" borderId="156" xfId="0" applyFont="1" applyBorder="1" applyAlignment="1">
      <alignment horizontal="center" vertical="center"/>
    </xf>
    <xf numFmtId="164" fontId="1" fillId="0" borderId="95" xfId="7" applyNumberFormat="1" applyFont="1" applyBorder="1" applyAlignment="1">
      <alignment horizontal="center"/>
    </xf>
    <xf numFmtId="164" fontId="1" fillId="0" borderId="92" xfId="7" applyNumberFormat="1" applyFont="1" applyBorder="1" applyAlignment="1">
      <alignment horizontal="center"/>
    </xf>
    <xf numFmtId="164" fontId="1" fillId="0" borderId="93" xfId="7" applyNumberFormat="1" applyFont="1" applyBorder="1" applyAlignment="1">
      <alignment horizontal="center"/>
    </xf>
    <xf numFmtId="164" fontId="0" fillId="0" borderId="136" xfId="7" applyNumberFormat="1" applyFont="1" applyBorder="1" applyAlignment="1">
      <alignment horizontal="center"/>
    </xf>
    <xf numFmtId="164" fontId="0" fillId="0" borderId="137" xfId="7" applyNumberFormat="1" applyFont="1" applyBorder="1" applyAlignment="1">
      <alignment horizontal="center"/>
    </xf>
    <xf numFmtId="164" fontId="0" fillId="0" borderId="138" xfId="7" applyNumberFormat="1" applyFont="1" applyBorder="1" applyAlignment="1">
      <alignment horizontal="center"/>
    </xf>
    <xf numFmtId="0" fontId="0" fillId="0" borderId="135" xfId="0" applyBorder="1" applyAlignment="1">
      <alignment horizontal="center" vertical="center"/>
    </xf>
    <xf numFmtId="0" fontId="121" fillId="0" borderId="90" xfId="0" applyFont="1" applyBorder="1" applyAlignment="1">
      <alignment horizontal="center" vertical="center"/>
    </xf>
    <xf numFmtId="0" fontId="121" fillId="0" borderId="7"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0" fillId="0" borderId="95" xfId="0" applyBorder="1" applyAlignment="1">
      <alignment horizontal="center"/>
    </xf>
    <xf numFmtId="0" fontId="0" fillId="0" borderId="92" xfId="0" applyBorder="1" applyAlignment="1">
      <alignment horizontal="center"/>
    </xf>
    <xf numFmtId="0" fontId="0" fillId="0" borderId="93" xfId="0" applyBorder="1" applyAlignment="1">
      <alignment horizontal="center"/>
    </xf>
    <xf numFmtId="0" fontId="121" fillId="0" borderId="139" xfId="0" applyFont="1" applyBorder="1" applyAlignment="1">
      <alignment horizontal="center" vertical="center" wrapText="1"/>
    </xf>
    <xf numFmtId="0" fontId="121" fillId="0" borderId="7" xfId="0" applyFont="1" applyBorder="1" applyAlignment="1">
      <alignment horizontal="center" vertical="center" wrapText="1"/>
    </xf>
    <xf numFmtId="0" fontId="0" fillId="0" borderId="125" xfId="0" applyBorder="1" applyAlignment="1">
      <alignment horizontal="center" vertical="center"/>
    </xf>
    <xf numFmtId="0" fontId="0" fillId="0" borderId="11" xfId="0" applyBorder="1" applyAlignment="1">
      <alignment horizontal="center" vertical="center"/>
    </xf>
    <xf numFmtId="0" fontId="4" fillId="0" borderId="135" xfId="0" applyFont="1" applyBorder="1" applyAlignment="1">
      <alignment horizontal="center" vertical="center"/>
    </xf>
    <xf numFmtId="0" fontId="4" fillId="0" borderId="135" xfId="0" applyFont="1" applyBorder="1" applyAlignment="1">
      <alignment horizontal="center" vertical="center" wrapText="1"/>
    </xf>
    <xf numFmtId="0" fontId="13" fillId="0" borderId="16" xfId="0" applyFont="1" applyBorder="1" applyAlignment="1">
      <alignment horizontal="center"/>
    </xf>
    <xf numFmtId="0" fontId="13" fillId="0" borderId="17" xfId="0" applyFont="1" applyBorder="1" applyAlignment="1">
      <alignment horizontal="center"/>
    </xf>
    <xf numFmtId="0" fontId="6" fillId="0" borderId="3" xfId="0" applyFont="1" applyBorder="1" applyAlignment="1">
      <alignment wrapText="1"/>
    </xf>
    <xf numFmtId="0" fontId="4" fillId="0" borderId="19" xfId="0" applyFont="1" applyBorder="1"/>
    <xf numFmtId="0" fontId="13" fillId="0" borderId="8" xfId="0" applyFont="1" applyBorder="1" applyAlignment="1">
      <alignment horizontal="center" vertical="center" wrapText="1"/>
    </xf>
    <xf numFmtId="0" fontId="13" fillId="0" borderId="20"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95" xfId="0" applyFont="1" applyBorder="1" applyAlignment="1">
      <alignment horizontal="center"/>
    </xf>
    <xf numFmtId="0" fontId="4" fillId="0" borderId="20" xfId="0" applyFont="1" applyBorder="1" applyAlignment="1">
      <alignment horizontal="center"/>
    </xf>
    <xf numFmtId="0" fontId="5" fillId="36" borderId="113" xfId="0" applyFont="1" applyFill="1" applyBorder="1" applyAlignment="1">
      <alignment horizontal="center" vertical="center" wrapText="1"/>
    </xf>
    <xf numFmtId="0" fontId="5" fillId="36" borderId="27" xfId="0" applyFont="1" applyFill="1" applyBorder="1" applyAlignment="1">
      <alignment horizontal="center" vertical="center" wrapText="1"/>
    </xf>
    <xf numFmtId="0" fontId="5" fillId="36" borderId="110" xfId="0" applyFont="1" applyFill="1" applyBorder="1" applyAlignment="1">
      <alignment horizontal="center" vertical="center" wrapText="1"/>
    </xf>
    <xf numFmtId="0" fontId="5" fillId="36" borderId="93" xfId="0" applyFont="1" applyFill="1" applyBorder="1" applyAlignment="1">
      <alignment horizontal="center" vertical="center" wrapText="1"/>
    </xf>
    <xf numFmtId="0" fontId="96" fillId="3" borderId="103" xfId="13" applyFont="1" applyFill="1" applyBorder="1" applyAlignment="1" applyProtection="1">
      <alignment horizontal="center" vertical="center" wrapText="1"/>
      <protection locked="0"/>
    </xf>
    <xf numFmtId="0" fontId="96" fillId="3" borderId="60"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3" fillId="3" borderId="15" xfId="1" applyNumberFormat="1" applyFont="1" applyFill="1" applyBorder="1" applyAlignment="1" applyProtection="1">
      <alignment horizontal="center"/>
      <protection locked="0"/>
    </xf>
    <xf numFmtId="164" fontId="13" fillId="3" borderId="16" xfId="1" applyNumberFormat="1" applyFont="1" applyFill="1" applyBorder="1" applyAlignment="1" applyProtection="1">
      <alignment horizontal="center"/>
      <protection locked="0"/>
    </xf>
    <xf numFmtId="164" fontId="13" fillId="3" borderId="17" xfId="1" applyNumberFormat="1" applyFont="1" applyFill="1" applyBorder="1" applyAlignment="1" applyProtection="1">
      <alignment horizontal="center"/>
      <protection locked="0"/>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164" fontId="13" fillId="0" borderId="86" xfId="1" applyNumberFormat="1" applyFont="1" applyFill="1" applyBorder="1" applyAlignment="1" applyProtection="1">
      <alignment horizontal="center" vertical="center" wrapText="1"/>
      <protection locked="0"/>
    </xf>
    <xf numFmtId="164" fontId="13" fillId="0" borderId="87" xfId="1" applyNumberFormat="1" applyFont="1" applyFill="1" applyBorder="1" applyAlignment="1" applyProtection="1">
      <alignment horizontal="center" vertical="center" wrapText="1"/>
      <protection locked="0"/>
    </xf>
    <xf numFmtId="0" fontId="4" fillId="0" borderId="63"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6"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101" xfId="0" applyFont="1" applyBorder="1" applyAlignment="1">
      <alignment horizontal="center" vertical="center" wrapText="1"/>
    </xf>
    <xf numFmtId="0" fontId="12" fillId="0" borderId="51" xfId="0" applyFont="1" applyBorder="1" applyAlignment="1">
      <alignment horizontal="left" vertical="center"/>
    </xf>
    <xf numFmtId="0" fontId="12" fillId="0" borderId="52" xfId="0" applyFont="1" applyBorder="1" applyAlignment="1">
      <alignment horizontal="left" vertic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51" xfId="0" applyFont="1" applyBorder="1" applyAlignment="1">
      <alignment horizontal="center" vertical="center" wrapText="1"/>
    </xf>
    <xf numFmtId="0" fontId="112" fillId="0" borderId="116" xfId="0" applyFont="1" applyBorder="1" applyAlignment="1">
      <alignment horizontal="left" vertical="center" wrapText="1"/>
    </xf>
    <xf numFmtId="0" fontId="112" fillId="0" borderId="117" xfId="0" applyFont="1" applyBorder="1" applyAlignment="1">
      <alignment horizontal="left" vertical="center" wrapText="1"/>
    </xf>
    <xf numFmtId="0" fontId="112" fillId="0" borderId="119" xfId="0" applyFont="1" applyBorder="1" applyAlignment="1">
      <alignment horizontal="left" vertical="center" wrapText="1"/>
    </xf>
    <xf numFmtId="0" fontId="112" fillId="0" borderId="120" xfId="0" applyFont="1" applyBorder="1" applyAlignment="1">
      <alignment horizontal="left" vertical="center" wrapText="1"/>
    </xf>
    <xf numFmtId="0" fontId="112" fillId="0" borderId="122" xfId="0" applyFont="1" applyBorder="1" applyAlignment="1">
      <alignment horizontal="left" vertical="center" wrapText="1"/>
    </xf>
    <xf numFmtId="0" fontId="112" fillId="0" borderId="123" xfId="0" applyFont="1" applyBorder="1" applyAlignment="1">
      <alignment horizontal="left" vertical="center" wrapText="1"/>
    </xf>
    <xf numFmtId="0" fontId="113" fillId="0" borderId="142" xfId="0" applyFont="1" applyBorder="1" applyAlignment="1">
      <alignment horizontal="center" vertical="center" wrapText="1"/>
    </xf>
    <xf numFmtId="0" fontId="113" fillId="0" borderId="141" xfId="0" applyFont="1" applyBorder="1" applyAlignment="1">
      <alignment horizontal="center" vertical="center" wrapText="1"/>
    </xf>
    <xf numFmtId="0" fontId="113" fillId="0" borderId="118" xfId="0" applyFont="1" applyBorder="1" applyAlignment="1">
      <alignment horizontal="center" vertical="center" wrapText="1"/>
    </xf>
    <xf numFmtId="0" fontId="113" fillId="0" borderId="50" xfId="0" applyFont="1" applyBorder="1" applyAlignment="1">
      <alignment horizontal="center" vertical="center" wrapText="1"/>
    </xf>
    <xf numFmtId="0" fontId="113" fillId="0" borderId="121" xfId="0" applyFont="1" applyBorder="1" applyAlignment="1">
      <alignment horizontal="center" vertical="center" wrapText="1"/>
    </xf>
    <xf numFmtId="0" fontId="113" fillId="0" borderId="11" xfId="0" applyFont="1" applyBorder="1" applyAlignment="1">
      <alignment horizontal="center" vertical="center" wrapText="1"/>
    </xf>
    <xf numFmtId="0" fontId="109" fillId="0" borderId="144"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43" xfId="0" applyFont="1" applyBorder="1" applyAlignment="1">
      <alignment horizontal="center" vertical="center" wrapText="1"/>
    </xf>
    <xf numFmtId="0" fontId="109" fillId="0" borderId="146" xfId="0" applyFont="1" applyBorder="1" applyAlignment="1">
      <alignment horizontal="center" vertical="center" wrapText="1"/>
    </xf>
    <xf numFmtId="0" fontId="109" fillId="0" borderId="145" xfId="0" applyFont="1" applyBorder="1" applyAlignment="1">
      <alignment horizontal="center" vertical="center" wrapText="1"/>
    </xf>
    <xf numFmtId="0" fontId="117" fillId="0" borderId="143" xfId="0" applyFont="1" applyBorder="1" applyAlignment="1">
      <alignment horizontal="center" vertical="center"/>
    </xf>
    <xf numFmtId="0" fontId="111" fillId="0" borderId="142" xfId="0" applyFont="1" applyBorder="1" applyAlignment="1">
      <alignment horizontal="center" vertical="center"/>
    </xf>
    <xf numFmtId="0" fontId="111" fillId="0" borderId="147" xfId="0" applyFont="1" applyBorder="1" applyAlignment="1">
      <alignment horizontal="center" vertical="center"/>
    </xf>
    <xf numFmtId="0" fontId="111" fillId="0" borderId="50" xfId="0" applyFont="1" applyBorder="1" applyAlignment="1">
      <alignment horizontal="center" vertical="center"/>
    </xf>
    <xf numFmtId="0" fontId="111" fillId="0" borderId="11" xfId="0" applyFont="1" applyBorder="1" applyAlignment="1">
      <alignment horizontal="center" vertical="center"/>
    </xf>
    <xf numFmtId="0" fontId="112" fillId="0" borderId="143" xfId="0" applyFont="1" applyBorder="1" applyAlignment="1">
      <alignment horizontal="center" vertical="center" wrapText="1"/>
    </xf>
    <xf numFmtId="0" fontId="112" fillId="0" borderId="142" xfId="0" applyFont="1" applyBorder="1" applyAlignment="1">
      <alignment horizontal="center" vertical="center" wrapText="1"/>
    </xf>
    <xf numFmtId="0" fontId="112" fillId="0" borderId="147" xfId="0" applyFont="1" applyBorder="1" applyAlignment="1">
      <alignment horizontal="center" vertical="center" wrapText="1"/>
    </xf>
    <xf numFmtId="0" fontId="112" fillId="0" borderId="124" xfId="0" applyFont="1" applyBorder="1" applyAlignment="1">
      <alignment horizontal="center" vertical="center" wrapText="1"/>
    </xf>
    <xf numFmtId="0" fontId="112" fillId="0" borderId="125" xfId="0" applyFont="1" applyBorder="1" applyAlignment="1">
      <alignment horizontal="center" vertical="center" wrapText="1"/>
    </xf>
    <xf numFmtId="0" fontId="112" fillId="0" borderId="50" xfId="0" applyFont="1" applyBorder="1" applyAlignment="1">
      <alignment horizontal="center" vertical="center" wrapText="1"/>
    </xf>
    <xf numFmtId="0" fontId="112" fillId="0" borderId="11" xfId="0" applyFont="1" applyBorder="1" applyAlignment="1">
      <alignment horizontal="center" vertical="center" wrapText="1"/>
    </xf>
    <xf numFmtId="0" fontId="109" fillId="0" borderId="148" xfId="0" applyFont="1" applyBorder="1" applyAlignment="1">
      <alignment horizontal="center" vertical="center" wrapText="1"/>
    </xf>
    <xf numFmtId="0" fontId="112" fillId="0" borderId="126"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126" xfId="0" applyFont="1" applyBorder="1" applyAlignment="1">
      <alignment horizontal="center" vertical="center" wrapText="1"/>
    </xf>
    <xf numFmtId="0" fontId="109" fillId="0" borderId="142" xfId="0" applyFont="1" applyBorder="1" applyAlignment="1">
      <alignment horizontal="center" vertical="center" wrapText="1"/>
    </xf>
    <xf numFmtId="0" fontId="109" fillId="0" borderId="141" xfId="0" applyFont="1" applyBorder="1" applyAlignment="1">
      <alignment horizontal="center" vertical="center" wrapText="1"/>
    </xf>
    <xf numFmtId="0" fontId="109" fillId="0" borderId="147" xfId="0" applyFont="1" applyBorder="1" applyAlignment="1">
      <alignment horizontal="center" vertical="center" wrapText="1"/>
    </xf>
    <xf numFmtId="0" fontId="109" fillId="0" borderId="11" xfId="0" applyFont="1" applyBorder="1" applyAlignment="1">
      <alignment horizontal="center" vertical="center" wrapText="1"/>
    </xf>
    <xf numFmtId="0" fontId="109" fillId="0" borderId="151" xfId="0" applyFont="1" applyBorder="1" applyAlignment="1">
      <alignment horizontal="center" vertical="center" wrapText="1"/>
    </xf>
    <xf numFmtId="0" fontId="109" fillId="0" borderId="51" xfId="0" applyFont="1" applyBorder="1" applyAlignment="1">
      <alignment horizontal="center" vertical="center" wrapText="1"/>
    </xf>
    <xf numFmtId="0" fontId="109" fillId="0" borderId="52" xfId="0" applyFont="1" applyBorder="1" applyAlignment="1">
      <alignment horizontal="center" vertical="center" wrapText="1"/>
    </xf>
    <xf numFmtId="0" fontId="109" fillId="0" borderId="101" xfId="0" applyFont="1" applyBorder="1" applyAlignment="1">
      <alignment horizontal="center" vertical="center" wrapText="1"/>
    </xf>
    <xf numFmtId="0" fontId="112" fillId="0" borderId="51" xfId="0" applyFont="1" applyBorder="1" applyAlignment="1">
      <alignment horizontal="left" vertical="top" wrapText="1"/>
    </xf>
    <xf numFmtId="0" fontId="112" fillId="0" borderId="101" xfId="0" applyFont="1" applyBorder="1" applyAlignment="1">
      <alignment horizontal="left" vertical="top" wrapText="1"/>
    </xf>
    <xf numFmtId="0" fontId="112" fillId="0" borderId="59" xfId="0" applyFont="1" applyBorder="1" applyAlignment="1">
      <alignment horizontal="left" vertical="top" wrapText="1"/>
    </xf>
    <xf numFmtId="0" fontId="112" fillId="0" borderId="88" xfId="0" applyFont="1" applyBorder="1" applyAlignment="1">
      <alignment horizontal="left" vertical="top" wrapText="1"/>
    </xf>
    <xf numFmtId="0" fontId="112" fillId="0" borderId="115" xfId="0" applyFont="1" applyBorder="1" applyAlignment="1">
      <alignment horizontal="left" vertical="top" wrapText="1"/>
    </xf>
    <xf numFmtId="0" fontId="112" fillId="0" borderId="153" xfId="0" applyFont="1" applyBorder="1" applyAlignment="1">
      <alignment horizontal="left" vertical="top" wrapText="1"/>
    </xf>
    <xf numFmtId="0" fontId="112" fillId="0" borderId="154" xfId="0" applyFont="1" applyBorder="1" applyAlignment="1">
      <alignment horizontal="center" vertical="center" wrapText="1"/>
    </xf>
    <xf numFmtId="0" fontId="112" fillId="0" borderId="65" xfId="0" applyFont="1" applyBorder="1" applyAlignment="1">
      <alignment horizontal="center" vertical="center" wrapText="1"/>
    </xf>
    <xf numFmtId="0" fontId="109" fillId="0" borderId="142" xfId="0" applyFont="1" applyBorder="1" applyAlignment="1">
      <alignment horizontal="center" vertical="top" wrapText="1"/>
    </xf>
    <xf numFmtId="0" fontId="109" fillId="0" borderId="141" xfId="0" applyFont="1" applyBorder="1" applyAlignment="1">
      <alignment horizontal="center" vertical="top" wrapText="1"/>
    </xf>
    <xf numFmtId="0" fontId="109" fillId="0" borderId="148" xfId="0" applyFont="1" applyBorder="1" applyAlignment="1">
      <alignment horizontal="center" vertical="top" wrapText="1"/>
    </xf>
    <xf numFmtId="0" fontId="109" fillId="0" borderId="145" xfId="0" applyFont="1" applyBorder="1" applyAlignment="1">
      <alignment horizontal="center" vertical="top" wrapText="1"/>
    </xf>
    <xf numFmtId="0" fontId="98" fillId="0" borderId="127" xfId="0" applyFont="1" applyBorder="1" applyAlignment="1">
      <alignment horizontal="left" vertical="top" wrapText="1"/>
    </xf>
    <xf numFmtId="0" fontId="98" fillId="0" borderId="128" xfId="0" applyFont="1" applyBorder="1" applyAlignment="1">
      <alignment horizontal="left" vertical="top" wrapText="1"/>
    </xf>
    <xf numFmtId="0" fontId="115" fillId="0" borderId="143" xfId="0" applyFont="1" applyBorder="1" applyAlignment="1">
      <alignment horizontal="center" vertical="center"/>
    </xf>
    <xf numFmtId="0" fontId="114" fillId="0" borderId="143" xfId="0" applyFont="1" applyBorder="1" applyAlignment="1">
      <alignment horizontal="center" vertical="center" wrapText="1"/>
    </xf>
    <xf numFmtId="0" fontId="114" fillId="0" borderId="144" xfId="0" applyFont="1" applyBorder="1" applyAlignment="1">
      <alignment horizontal="center" vertical="center" wrapText="1"/>
    </xf>
    <xf numFmtId="0" fontId="98" fillId="76" borderId="146" xfId="0" applyFont="1" applyFill="1" applyBorder="1" applyAlignment="1">
      <alignment horizontal="center" vertical="center" wrapText="1"/>
    </xf>
    <xf numFmtId="0" fontId="98" fillId="76" borderId="145" xfId="0" applyFont="1" applyFill="1" applyBorder="1" applyAlignment="1">
      <alignment horizontal="center" vertical="center" wrapText="1"/>
    </xf>
    <xf numFmtId="0" fontId="99" fillId="0" borderId="146" xfId="0" applyFont="1" applyBorder="1" applyAlignment="1">
      <alignment horizontal="left" vertical="center" wrapText="1"/>
    </xf>
    <xf numFmtId="0" fontId="99" fillId="0" borderId="145" xfId="0" applyFont="1" applyBorder="1" applyAlignment="1">
      <alignment horizontal="left" vertical="center" wrapText="1"/>
    </xf>
    <xf numFmtId="0" fontId="99" fillId="0" borderId="146" xfId="13" applyFont="1" applyBorder="1" applyAlignment="1" applyProtection="1">
      <alignment horizontal="left" vertical="top" wrapText="1"/>
      <protection locked="0"/>
    </xf>
    <xf numFmtId="0" fontId="99" fillId="0" borderId="145" xfId="13" applyFont="1" applyBorder="1" applyAlignment="1" applyProtection="1">
      <alignment horizontal="left" vertical="top" wrapText="1"/>
      <protection locked="0"/>
    </xf>
    <xf numFmtId="0" fontId="99" fillId="0" borderId="146" xfId="0" applyFont="1" applyBorder="1" applyAlignment="1">
      <alignment horizontal="left" vertical="top" wrapText="1"/>
    </xf>
    <xf numFmtId="0" fontId="99" fillId="0" borderId="145" xfId="0" applyFont="1" applyBorder="1" applyAlignment="1">
      <alignment horizontal="left" vertical="top" wrapText="1"/>
    </xf>
    <xf numFmtId="49" fontId="99" fillId="0" borderId="0" xfId="0" applyNumberFormat="1" applyFont="1" applyAlignment="1">
      <alignment horizontal="center" vertical="center"/>
    </xf>
    <xf numFmtId="0" fontId="99" fillId="0" borderId="143" xfId="0" applyFont="1" applyBorder="1" applyAlignment="1">
      <alignment horizontal="left" vertical="top" wrapText="1"/>
    </xf>
    <xf numFmtId="0" fontId="99" fillId="0" borderId="143" xfId="0" applyFont="1" applyBorder="1" applyAlignment="1">
      <alignment horizontal="left" vertical="center" wrapText="1"/>
    </xf>
    <xf numFmtId="0" fontId="98" fillId="76" borderId="143" xfId="0" applyFont="1" applyFill="1" applyBorder="1" applyAlignment="1">
      <alignment horizontal="center" vertical="center" wrapText="1"/>
    </xf>
    <xf numFmtId="0" fontId="99" fillId="0" borderId="143" xfId="0" applyFont="1" applyBorder="1" applyAlignment="1">
      <alignment horizontal="center"/>
    </xf>
    <xf numFmtId="0" fontId="99" fillId="0" borderId="95" xfId="0" applyFont="1" applyBorder="1" applyAlignment="1">
      <alignment horizontal="left" vertical="center" wrapText="1"/>
    </xf>
    <xf numFmtId="0" fontId="99" fillId="0" borderId="93" xfId="0" applyFont="1" applyBorder="1" applyAlignment="1">
      <alignment horizontal="left" vertical="center" wrapText="1"/>
    </xf>
    <xf numFmtId="0" fontId="98" fillId="0" borderId="143" xfId="0" applyFont="1" applyBorder="1" applyAlignment="1">
      <alignment horizontal="center" vertical="center"/>
    </xf>
    <xf numFmtId="0" fontId="99" fillId="3" borderId="146" xfId="13" applyFont="1" applyFill="1" applyBorder="1" applyAlignment="1" applyProtection="1">
      <alignment horizontal="left" vertical="top" wrapText="1"/>
      <protection locked="0"/>
    </xf>
    <xf numFmtId="0" fontId="99" fillId="3" borderId="145" xfId="13" applyFont="1" applyFill="1" applyBorder="1" applyAlignment="1" applyProtection="1">
      <alignment horizontal="left" vertical="top" wrapText="1"/>
      <protection locked="0"/>
    </xf>
    <xf numFmtId="0" fontId="98" fillId="0" borderId="81" xfId="0" applyFont="1" applyBorder="1" applyAlignment="1">
      <alignment horizontal="center" vertical="center"/>
    </xf>
    <xf numFmtId="0" fontId="98" fillId="76" borderId="78" xfId="0" applyFont="1" applyFill="1" applyBorder="1" applyAlignment="1">
      <alignment horizontal="center" vertical="center" wrapText="1"/>
    </xf>
    <xf numFmtId="0" fontId="98" fillId="76" borderId="0" xfId="0" applyFont="1" applyFill="1" applyAlignment="1">
      <alignment horizontal="center" vertical="center" wrapText="1"/>
    </xf>
    <xf numFmtId="0" fontId="98" fillId="76" borderId="79" xfId="0" applyFont="1" applyFill="1" applyBorder="1" applyAlignment="1">
      <alignment horizontal="center" vertical="center" wrapText="1"/>
    </xf>
    <xf numFmtId="0" fontId="99" fillId="77" borderId="95" xfId="0" applyFont="1" applyFill="1" applyBorder="1" applyAlignment="1">
      <alignment vertical="center" wrapText="1"/>
    </xf>
    <xf numFmtId="0" fontId="99" fillId="77" borderId="93" xfId="0" applyFont="1" applyFill="1" applyBorder="1" applyAlignment="1">
      <alignment vertical="center" wrapText="1"/>
    </xf>
    <xf numFmtId="0" fontId="99" fillId="0" borderId="95" xfId="0" applyFont="1" applyBorder="1" applyAlignment="1">
      <alignment vertical="center" wrapText="1"/>
    </xf>
    <xf numFmtId="0" fontId="99" fillId="0" borderId="93" xfId="0" applyFont="1" applyBorder="1" applyAlignment="1">
      <alignment vertical="center" wrapText="1"/>
    </xf>
    <xf numFmtId="0" fontId="98" fillId="76" borderId="83" xfId="0" applyFont="1" applyFill="1" applyBorder="1" applyAlignment="1">
      <alignment horizontal="center" vertical="center"/>
    </xf>
    <xf numFmtId="0" fontId="98" fillId="76" borderId="84" xfId="0" applyFont="1" applyFill="1" applyBorder="1" applyAlignment="1">
      <alignment horizontal="center" vertical="center"/>
    </xf>
    <xf numFmtId="0" fontId="98" fillId="76" borderId="85" xfId="0" applyFont="1" applyFill="1" applyBorder="1" applyAlignment="1">
      <alignment horizontal="center" vertical="center"/>
    </xf>
    <xf numFmtId="0" fontId="99" fillId="3" borderId="95" xfId="0" applyFont="1" applyFill="1" applyBorder="1" applyAlignment="1">
      <alignment horizontal="left" vertical="center" wrapText="1"/>
    </xf>
    <xf numFmtId="0" fontId="99" fillId="3" borderId="93" xfId="0" applyFont="1" applyFill="1" applyBorder="1" applyAlignment="1">
      <alignment horizontal="left" vertical="center" wrapText="1"/>
    </xf>
    <xf numFmtId="0" fontId="99" fillId="0" borderId="73" xfId="0" applyFont="1" applyBorder="1" applyAlignment="1">
      <alignment horizontal="left" vertical="center" wrapText="1"/>
    </xf>
    <xf numFmtId="0" fontId="99" fillId="0" borderId="74" xfId="0" applyFont="1" applyBorder="1" applyAlignment="1">
      <alignment horizontal="left" vertical="center" wrapText="1"/>
    </xf>
    <xf numFmtId="0" fontId="98" fillId="76" borderId="69" xfId="0" applyFont="1" applyFill="1" applyBorder="1" applyAlignment="1">
      <alignment horizontal="center" vertical="center" wrapText="1"/>
    </xf>
    <xf numFmtId="0" fontId="98" fillId="76" borderId="70" xfId="0" applyFont="1" applyFill="1" applyBorder="1" applyAlignment="1">
      <alignment horizontal="center" vertical="center" wrapText="1"/>
    </xf>
    <xf numFmtId="0" fontId="98" fillId="76" borderId="71" xfId="0" applyFont="1" applyFill="1" applyBorder="1" applyAlignment="1">
      <alignment horizontal="center" vertical="center" wrapText="1"/>
    </xf>
    <xf numFmtId="0" fontId="99" fillId="0" borderId="50" xfId="0" applyFont="1" applyBorder="1" applyAlignment="1">
      <alignment horizontal="left" vertical="center" wrapText="1"/>
    </xf>
    <xf numFmtId="0" fontId="99" fillId="0" borderId="11" xfId="0" applyFont="1" applyBorder="1" applyAlignment="1">
      <alignment horizontal="left" vertical="center" wrapText="1"/>
    </xf>
    <xf numFmtId="0" fontId="99" fillId="82" borderId="95" xfId="0" applyFont="1" applyFill="1" applyBorder="1" applyAlignment="1">
      <alignment vertical="center" wrapText="1"/>
    </xf>
    <xf numFmtId="0" fontId="99" fillId="82" borderId="93" xfId="0" applyFont="1" applyFill="1" applyBorder="1" applyAlignment="1">
      <alignment vertical="center" wrapText="1"/>
    </xf>
    <xf numFmtId="0" fontId="99" fillId="82" borderId="136" xfId="0" applyFont="1" applyFill="1" applyBorder="1" applyAlignment="1">
      <alignment horizontal="left" vertical="center" wrapText="1"/>
    </xf>
    <xf numFmtId="0" fontId="99" fillId="82" borderId="137" xfId="0" applyFont="1" applyFill="1" applyBorder="1" applyAlignment="1">
      <alignment horizontal="left" vertical="center" wrapText="1"/>
    </xf>
    <xf numFmtId="0" fontId="99" fillId="82" borderId="138" xfId="0" applyFont="1" applyFill="1" applyBorder="1" applyAlignment="1">
      <alignment horizontal="left" vertical="center" wrapText="1"/>
    </xf>
    <xf numFmtId="0" fontId="99" fillId="3" borderId="73" xfId="0" applyFont="1" applyFill="1" applyBorder="1" applyAlignment="1">
      <alignment horizontal="left" vertical="center" wrapText="1"/>
    </xf>
    <xf numFmtId="0" fontId="99" fillId="3" borderId="74" xfId="0" applyFont="1" applyFill="1" applyBorder="1" applyAlignment="1">
      <alignment horizontal="left" vertical="center" wrapText="1"/>
    </xf>
    <xf numFmtId="0" fontId="99" fillId="82" borderId="76" xfId="0" applyFont="1" applyFill="1" applyBorder="1" applyAlignment="1">
      <alignment horizontal="left" vertical="center" wrapText="1"/>
    </xf>
    <xf numFmtId="0" fontId="99" fillId="82" borderId="77" xfId="0" applyFont="1" applyFill="1" applyBorder="1" applyAlignment="1">
      <alignment horizontal="left" vertical="center" wrapText="1"/>
    </xf>
    <xf numFmtId="0" fontId="99" fillId="82" borderId="50" xfId="0" applyFont="1" applyFill="1" applyBorder="1" applyAlignment="1">
      <alignment vertical="center" wrapText="1"/>
    </xf>
    <xf numFmtId="0" fontId="99" fillId="82" borderId="11" xfId="0" applyFont="1" applyFill="1" applyBorder="1" applyAlignment="1">
      <alignment vertical="center" wrapText="1"/>
    </xf>
    <xf numFmtId="0" fontId="99" fillId="3" borderId="95" xfId="0" applyFont="1" applyFill="1" applyBorder="1" applyAlignment="1">
      <alignment vertical="center" wrapText="1"/>
    </xf>
    <xf numFmtId="0" fontId="99" fillId="3" borderId="93" xfId="0" applyFont="1" applyFill="1" applyBorder="1" applyAlignment="1">
      <alignment vertical="center" wrapText="1"/>
    </xf>
    <xf numFmtId="0" fontId="98" fillId="0" borderId="66" xfId="0" applyFont="1" applyBorder="1" applyAlignment="1">
      <alignment horizontal="center" vertical="center"/>
    </xf>
    <xf numFmtId="0" fontId="98" fillId="0" borderId="67" xfId="0" applyFont="1" applyBorder="1" applyAlignment="1">
      <alignment horizontal="center" vertical="center"/>
    </xf>
    <xf numFmtId="0" fontId="98" fillId="0" borderId="68" xfId="0" applyFont="1" applyBorder="1" applyAlignment="1">
      <alignment horizontal="center" vertical="center"/>
    </xf>
    <xf numFmtId="0" fontId="99" fillId="0" borderId="94" xfId="0" applyFont="1" applyBorder="1" applyAlignment="1">
      <alignment horizontal="left" vertical="center" wrapText="1"/>
    </xf>
    <xf numFmtId="0" fontId="119" fillId="3" borderId="95" xfId="0" applyFont="1" applyFill="1" applyBorder="1" applyAlignment="1">
      <alignment vertical="center" wrapText="1"/>
    </xf>
    <xf numFmtId="0" fontId="119" fillId="3" borderId="93" xfId="0" applyFont="1" applyFill="1" applyBorder="1" applyAlignment="1">
      <alignment vertical="center" wrapText="1"/>
    </xf>
    <xf numFmtId="0" fontId="99" fillId="0" borderId="95" xfId="0" applyFont="1" applyBorder="1" applyAlignment="1">
      <alignment horizontal="left"/>
    </xf>
    <xf numFmtId="0" fontId="99" fillId="0" borderId="93" xfId="0" applyFont="1" applyBorder="1" applyAlignment="1">
      <alignment horizontal="left"/>
    </xf>
  </cellXfs>
  <cellStyles count="21415">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s>
  <tableStyles count="1" defaultTableStyle="TableStyleMedium2" defaultPivotStyle="PivotStyleMedium9">
    <tableStyle name="Invisible" pivot="0" table="0" count="0" xr9:uid="{1C19893C-7FD5-4674-985F-3DBB0ECBBB95}"/>
  </tableStyles>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5"/>
  <sheetViews>
    <sheetView tabSelected="1" zoomScale="80" zoomScaleNormal="80" workbookViewId="0">
      <pane xSplit="1" ySplit="7" topLeftCell="B8" activePane="bottomRight" state="frozen"/>
      <selection activeCell="C5" sqref="C5:C13"/>
      <selection pane="topRight" activeCell="C5" sqref="C5:C13"/>
      <selection pane="bottomLeft" activeCell="C5" sqref="C5:C13"/>
      <selection pane="bottomRight"/>
    </sheetView>
  </sheetViews>
  <sheetFormatPr defaultRowHeight="12.75"/>
  <cols>
    <col min="1" max="1" width="10.28515625" style="1" customWidth="1"/>
    <col min="2" max="2" width="157.28515625" style="1" customWidth="1"/>
    <col min="3" max="3" width="39.42578125" style="1" customWidth="1"/>
    <col min="4" max="6" width="9.140625" style="1"/>
    <col min="7" max="7" width="25" style="1" customWidth="1"/>
    <col min="8" max="16384" width="9.140625" style="1"/>
  </cols>
  <sheetData>
    <row r="1" spans="1:3">
      <c r="A1" s="4"/>
      <c r="B1" s="522" t="s">
        <v>159</v>
      </c>
      <c r="C1" s="4"/>
    </row>
    <row r="2" spans="1:3">
      <c r="A2" s="132">
        <v>1</v>
      </c>
      <c r="B2" s="513" t="s">
        <v>160</v>
      </c>
      <c r="C2" s="4" t="s">
        <v>959</v>
      </c>
    </row>
    <row r="3" spans="1:3">
      <c r="A3" s="132">
        <v>2</v>
      </c>
      <c r="B3" s="514" t="s">
        <v>161</v>
      </c>
      <c r="C3" s="4" t="s">
        <v>960</v>
      </c>
    </row>
    <row r="4" spans="1:3">
      <c r="A4" s="132">
        <v>3</v>
      </c>
      <c r="B4" s="514" t="s">
        <v>162</v>
      </c>
      <c r="C4" s="4" t="s">
        <v>989</v>
      </c>
    </row>
    <row r="5" spans="1:3">
      <c r="A5" s="133">
        <v>4</v>
      </c>
      <c r="B5" s="515" t="s">
        <v>163</v>
      </c>
      <c r="C5" s="4" t="s">
        <v>990</v>
      </c>
    </row>
    <row r="6" spans="1:3" s="516" customFormat="1" ht="65.25" customHeight="1">
      <c r="A6" s="693" t="s">
        <v>321</v>
      </c>
      <c r="B6" s="694"/>
      <c r="C6" s="694"/>
    </row>
    <row r="7" spans="1:3">
      <c r="A7" s="205" t="s">
        <v>251</v>
      </c>
      <c r="B7" s="523" t="s">
        <v>164</v>
      </c>
    </row>
    <row r="8" spans="1:3">
      <c r="A8" s="206">
        <v>1</v>
      </c>
      <c r="B8" s="517" t="s">
        <v>139</v>
      </c>
    </row>
    <row r="9" spans="1:3">
      <c r="A9" s="206">
        <v>2</v>
      </c>
      <c r="B9" s="517" t="s">
        <v>165</v>
      </c>
    </row>
    <row r="10" spans="1:3">
      <c r="A10" s="206">
        <v>3</v>
      </c>
      <c r="B10" s="517" t="s">
        <v>166</v>
      </c>
    </row>
    <row r="11" spans="1:3">
      <c r="A11" s="206">
        <v>4</v>
      </c>
      <c r="B11" s="517" t="s">
        <v>167</v>
      </c>
    </row>
    <row r="12" spans="1:3">
      <c r="A12" s="206">
        <v>5</v>
      </c>
      <c r="B12" s="517" t="s">
        <v>107</v>
      </c>
    </row>
    <row r="13" spans="1:3">
      <c r="A13" s="206">
        <v>6</v>
      </c>
      <c r="B13" s="518" t="s">
        <v>91</v>
      </c>
    </row>
    <row r="14" spans="1:3">
      <c r="A14" s="206">
        <v>7</v>
      </c>
      <c r="B14" s="517" t="s">
        <v>168</v>
      </c>
    </row>
    <row r="15" spans="1:3">
      <c r="A15" s="206">
        <v>8</v>
      </c>
      <c r="B15" s="517" t="s">
        <v>171</v>
      </c>
    </row>
    <row r="16" spans="1:3">
      <c r="A16" s="206">
        <v>9</v>
      </c>
      <c r="B16" s="517" t="s">
        <v>85</v>
      </c>
    </row>
    <row r="17" spans="1:2">
      <c r="A17" s="519" t="s">
        <v>378</v>
      </c>
      <c r="B17" s="517" t="s">
        <v>358</v>
      </c>
    </row>
    <row r="18" spans="1:2">
      <c r="A18" s="206">
        <v>10</v>
      </c>
      <c r="B18" s="517" t="s">
        <v>172</v>
      </c>
    </row>
    <row r="19" spans="1:2">
      <c r="A19" s="206">
        <v>11</v>
      </c>
      <c r="B19" s="518" t="s">
        <v>155</v>
      </c>
    </row>
    <row r="20" spans="1:2">
      <c r="A20" s="206">
        <v>12</v>
      </c>
      <c r="B20" s="518" t="s">
        <v>152</v>
      </c>
    </row>
    <row r="21" spans="1:2">
      <c r="A21" s="206">
        <v>13</v>
      </c>
      <c r="B21" s="520" t="s">
        <v>297</v>
      </c>
    </row>
    <row r="22" spans="1:2">
      <c r="A22" s="206">
        <v>14</v>
      </c>
      <c r="B22" s="517" t="s">
        <v>351</v>
      </c>
    </row>
    <row r="23" spans="1:2">
      <c r="A23" s="206">
        <v>15</v>
      </c>
      <c r="B23" s="517" t="s">
        <v>74</v>
      </c>
    </row>
    <row r="24" spans="1:2">
      <c r="A24" s="206">
        <v>15.1</v>
      </c>
      <c r="B24" s="517" t="s">
        <v>387</v>
      </c>
    </row>
    <row r="25" spans="1:2">
      <c r="A25" s="206">
        <v>16</v>
      </c>
      <c r="B25" s="517" t="s">
        <v>453</v>
      </c>
    </row>
    <row r="26" spans="1:2">
      <c r="A26" s="206">
        <v>17</v>
      </c>
      <c r="B26" s="517" t="s">
        <v>677</v>
      </c>
    </row>
    <row r="27" spans="1:2">
      <c r="A27" s="206">
        <v>18</v>
      </c>
      <c r="B27" s="517" t="s">
        <v>938</v>
      </c>
    </row>
    <row r="28" spans="1:2">
      <c r="A28" s="206">
        <v>19</v>
      </c>
      <c r="B28" s="517" t="s">
        <v>939</v>
      </c>
    </row>
    <row r="29" spans="1:2">
      <c r="A29" s="206">
        <v>20</v>
      </c>
      <c r="B29" s="517" t="s">
        <v>940</v>
      </c>
    </row>
    <row r="30" spans="1:2">
      <c r="A30" s="206">
        <v>21</v>
      </c>
      <c r="B30" s="517" t="s">
        <v>546</v>
      </c>
    </row>
    <row r="31" spans="1:2">
      <c r="A31" s="206">
        <v>22</v>
      </c>
      <c r="B31" s="517" t="s">
        <v>941</v>
      </c>
    </row>
    <row r="32" spans="1:2" ht="25.5">
      <c r="A32" s="206">
        <v>23</v>
      </c>
      <c r="B32" s="521" t="s">
        <v>937</v>
      </c>
    </row>
    <row r="33" spans="1:2">
      <c r="A33" s="206">
        <v>24</v>
      </c>
      <c r="B33" s="517" t="s">
        <v>942</v>
      </c>
    </row>
    <row r="34" spans="1:2">
      <c r="A34" s="206">
        <v>25</v>
      </c>
      <c r="B34" s="517" t="s">
        <v>943</v>
      </c>
    </row>
    <row r="35" spans="1:2">
      <c r="A35" s="206">
        <v>26</v>
      </c>
      <c r="B35" s="517" t="s">
        <v>723</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 ref="B25" location="'16. NSFR'!A1" display="წმინდა სტაბილური დაფინანსების კოეფიციენტი" xr:uid="{00000000-0004-0000-0000-000011000000}"/>
    <hyperlink ref="B26"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0" location="'21. NPL'!A1" display="უმოქმედო სესხების ცვლილება" xr:uid="{00000000-0004-0000-0000-000015000000}"/>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29" location="'20. Reserves'!A1" display="რეზერვის ცვლილება სესხებზე და კორპორატიულ სავალო ფასიანი ქაღალდებზე" xr:uid="{00000000-0004-0000-0000-00001A000000}"/>
    <hyperlink ref="B35" location="'26. Retail Products'!A1" display="ზოგადი ინფორმაცია საცალო პროდუქტებზე" xr:uid="{00000000-0004-0000-0000-00001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F56"/>
  <sheetViews>
    <sheetView zoomScale="80" zoomScaleNormal="80" workbookViewId="0">
      <pane xSplit="1" ySplit="5" topLeftCell="B6" activePane="bottomRight" state="frozen"/>
      <selection activeCell="C27" sqref="C27"/>
      <selection pane="topRight" activeCell="C27" sqref="C27"/>
      <selection pane="bottomLeft" activeCell="C27" sqref="C27"/>
      <selection pane="bottomRight"/>
    </sheetView>
  </sheetViews>
  <sheetFormatPr defaultRowHeight="15"/>
  <cols>
    <col min="1" max="1" width="9.5703125" style="1" bestFit="1" customWidth="1"/>
    <col min="2" max="2" width="132.42578125" style="1" customWidth="1"/>
    <col min="3" max="3" width="18.42578125" style="1" customWidth="1"/>
    <col min="4" max="4" width="11.5703125" bestFit="1" customWidth="1"/>
    <col min="5" max="5" width="12.28515625" bestFit="1" customWidth="1"/>
  </cols>
  <sheetData>
    <row r="1" spans="1:6" ht="15.75">
      <c r="A1" s="7" t="s">
        <v>108</v>
      </c>
      <c r="B1" s="6" t="str">
        <f>Info!C2</f>
        <v>სს "ბანკი ქართუ"</v>
      </c>
      <c r="D1" s="1"/>
      <c r="E1" s="1"/>
      <c r="F1" s="1"/>
    </row>
    <row r="2" spans="1:6" s="7" customFormat="1" ht="15.75" customHeight="1">
      <c r="A2" s="7" t="s">
        <v>109</v>
      </c>
      <c r="B2" s="500">
        <f>'1. key ratios'!B2</f>
        <v>45382</v>
      </c>
    </row>
    <row r="3" spans="1:6" s="7" customFormat="1" ht="15.75" customHeight="1"/>
    <row r="4" spans="1:6" ht="15.75" thickBot="1">
      <c r="A4" s="1" t="s">
        <v>257</v>
      </c>
      <c r="B4" s="14" t="s">
        <v>85</v>
      </c>
    </row>
    <row r="5" spans="1:6">
      <c r="A5" s="61" t="s">
        <v>25</v>
      </c>
      <c r="B5" s="62"/>
      <c r="C5" s="63" t="s">
        <v>26</v>
      </c>
    </row>
    <row r="6" spans="1:6">
      <c r="A6" s="64">
        <v>1</v>
      </c>
      <c r="B6" s="29" t="s">
        <v>27</v>
      </c>
      <c r="C6" s="641">
        <f>SUM(C7:C11)</f>
        <v>394280549.81046784</v>
      </c>
      <c r="D6" s="501"/>
      <c r="E6" s="617"/>
    </row>
    <row r="7" spans="1:6">
      <c r="A7" s="64">
        <v>2</v>
      </c>
      <c r="B7" s="26" t="s">
        <v>28</v>
      </c>
      <c r="C7" s="642">
        <v>114430000</v>
      </c>
      <c r="D7" s="501"/>
      <c r="E7" s="617"/>
    </row>
    <row r="8" spans="1:6">
      <c r="A8" s="64">
        <v>3</v>
      </c>
      <c r="B8" s="21" t="s">
        <v>29</v>
      </c>
      <c r="C8" s="642">
        <v>0</v>
      </c>
      <c r="D8" s="501"/>
      <c r="E8" s="617"/>
    </row>
    <row r="9" spans="1:6">
      <c r="A9" s="64">
        <v>4</v>
      </c>
      <c r="B9" s="21" t="s">
        <v>30</v>
      </c>
      <c r="C9" s="642">
        <v>0</v>
      </c>
      <c r="D9" s="501"/>
      <c r="E9" s="617"/>
    </row>
    <row r="10" spans="1:6">
      <c r="A10" s="64">
        <v>5</v>
      </c>
      <c r="B10" s="21" t="s">
        <v>31</v>
      </c>
      <c r="C10" s="642">
        <v>7438034.3799999999</v>
      </c>
      <c r="D10" s="501"/>
      <c r="E10" s="617"/>
    </row>
    <row r="11" spans="1:6">
      <c r="A11" s="64">
        <v>6</v>
      </c>
      <c r="B11" s="27" t="s">
        <v>32</v>
      </c>
      <c r="C11" s="642">
        <v>272412515.43046784</v>
      </c>
      <c r="D11" s="501"/>
      <c r="E11" s="617"/>
    </row>
    <row r="12" spans="1:6" s="2" customFormat="1">
      <c r="A12" s="64">
        <v>7</v>
      </c>
      <c r="B12" s="29" t="s">
        <v>33</v>
      </c>
      <c r="C12" s="643">
        <f>SUM(C13:C28)</f>
        <v>8752138.7594339959</v>
      </c>
      <c r="D12" s="501"/>
      <c r="E12" s="617"/>
    </row>
    <row r="13" spans="1:6" s="2" customFormat="1">
      <c r="A13" s="64">
        <v>8</v>
      </c>
      <c r="B13" s="28" t="s">
        <v>34</v>
      </c>
      <c r="C13" s="134">
        <v>-66516.79056600749</v>
      </c>
      <c r="D13" s="501"/>
      <c r="E13" s="617"/>
    </row>
    <row r="14" spans="1:6" s="2" customFormat="1" ht="25.5">
      <c r="A14" s="64">
        <v>9</v>
      </c>
      <c r="B14" s="22" t="s">
        <v>35</v>
      </c>
      <c r="C14" s="642">
        <v>0</v>
      </c>
      <c r="D14" s="501"/>
      <c r="E14" s="617"/>
    </row>
    <row r="15" spans="1:6" s="2" customFormat="1">
      <c r="A15" s="64">
        <v>10</v>
      </c>
      <c r="B15" s="23" t="s">
        <v>36</v>
      </c>
      <c r="C15" s="642">
        <v>8818655.5500000026</v>
      </c>
      <c r="D15" s="501"/>
      <c r="E15" s="617"/>
    </row>
    <row r="16" spans="1:6" s="2" customFormat="1">
      <c r="A16" s="64">
        <v>11</v>
      </c>
      <c r="B16" s="24" t="s">
        <v>37</v>
      </c>
      <c r="C16" s="642">
        <v>0</v>
      </c>
      <c r="D16" s="501"/>
      <c r="E16" s="617"/>
    </row>
    <row r="17" spans="1:5" s="2" customFormat="1">
      <c r="A17" s="64">
        <v>12</v>
      </c>
      <c r="B17" s="23" t="s">
        <v>38</v>
      </c>
      <c r="C17" s="642">
        <v>0</v>
      </c>
      <c r="D17" s="501"/>
      <c r="E17" s="617"/>
    </row>
    <row r="18" spans="1:5" s="2" customFormat="1">
      <c r="A18" s="64">
        <v>13</v>
      </c>
      <c r="B18" s="23" t="s">
        <v>39</v>
      </c>
      <c r="C18" s="642">
        <v>0</v>
      </c>
      <c r="D18" s="501"/>
      <c r="E18" s="617"/>
    </row>
    <row r="19" spans="1:5" s="2" customFormat="1">
      <c r="A19" s="64">
        <v>14</v>
      </c>
      <c r="B19" s="23" t="s">
        <v>40</v>
      </c>
      <c r="C19" s="642">
        <v>0</v>
      </c>
      <c r="D19" s="501"/>
      <c r="E19" s="617"/>
    </row>
    <row r="20" spans="1:5" s="2" customFormat="1" ht="25.5">
      <c r="A20" s="64">
        <v>15</v>
      </c>
      <c r="B20" s="23" t="s">
        <v>41</v>
      </c>
      <c r="C20" s="642">
        <v>0</v>
      </c>
      <c r="D20" s="501"/>
      <c r="E20" s="617"/>
    </row>
    <row r="21" spans="1:5" s="2" customFormat="1" ht="25.5">
      <c r="A21" s="64">
        <v>16</v>
      </c>
      <c r="B21" s="22" t="s">
        <v>42</v>
      </c>
      <c r="C21" s="642">
        <v>0</v>
      </c>
      <c r="D21" s="501"/>
      <c r="E21" s="617"/>
    </row>
    <row r="22" spans="1:5" s="2" customFormat="1">
      <c r="A22" s="64">
        <v>17</v>
      </c>
      <c r="B22" s="65" t="s">
        <v>43</v>
      </c>
      <c r="C22" s="642">
        <v>0</v>
      </c>
      <c r="D22" s="501"/>
      <c r="E22" s="617"/>
    </row>
    <row r="23" spans="1:5" s="2" customFormat="1">
      <c r="A23" s="64">
        <v>18</v>
      </c>
      <c r="B23" s="65" t="s">
        <v>726</v>
      </c>
      <c r="C23" s="642">
        <v>0</v>
      </c>
      <c r="D23" s="501"/>
      <c r="E23" s="617"/>
    </row>
    <row r="24" spans="1:5" s="2" customFormat="1" ht="25.5">
      <c r="A24" s="64">
        <v>19</v>
      </c>
      <c r="B24" s="22" t="s">
        <v>44</v>
      </c>
      <c r="C24" s="642">
        <v>0</v>
      </c>
      <c r="D24" s="501"/>
      <c r="E24" s="617"/>
    </row>
    <row r="25" spans="1:5" s="2" customFormat="1" ht="25.5">
      <c r="A25" s="64">
        <v>20</v>
      </c>
      <c r="B25" s="22" t="s">
        <v>45</v>
      </c>
      <c r="C25" s="642">
        <v>0</v>
      </c>
      <c r="D25" s="501"/>
      <c r="E25" s="617"/>
    </row>
    <row r="26" spans="1:5" s="2" customFormat="1" ht="25.5">
      <c r="A26" s="64">
        <v>21</v>
      </c>
      <c r="B26" s="24" t="s">
        <v>46</v>
      </c>
      <c r="C26" s="642">
        <v>0</v>
      </c>
      <c r="D26" s="501"/>
      <c r="E26" s="617"/>
    </row>
    <row r="27" spans="1:5" s="2" customFormat="1">
      <c r="A27" s="64">
        <v>22</v>
      </c>
      <c r="B27" s="24" t="s">
        <v>47</v>
      </c>
      <c r="C27" s="642">
        <v>0</v>
      </c>
      <c r="D27" s="501"/>
      <c r="E27" s="617"/>
    </row>
    <row r="28" spans="1:5" s="2" customFormat="1" ht="25.5">
      <c r="A28" s="64">
        <v>23</v>
      </c>
      <c r="B28" s="24" t="s">
        <v>48</v>
      </c>
      <c r="C28" s="642">
        <v>0</v>
      </c>
      <c r="D28" s="501"/>
      <c r="E28" s="617"/>
    </row>
    <row r="29" spans="1:5" s="2" customFormat="1">
      <c r="A29" s="64">
        <v>24</v>
      </c>
      <c r="B29" s="30" t="s">
        <v>22</v>
      </c>
      <c r="C29" s="643">
        <f>C6-C12</f>
        <v>385528411.05103385</v>
      </c>
      <c r="D29" s="501"/>
      <c r="E29" s="617"/>
    </row>
    <row r="30" spans="1:5" s="2" customFormat="1">
      <c r="A30" s="66"/>
      <c r="B30" s="25"/>
      <c r="C30" s="642"/>
      <c r="D30" s="501"/>
      <c r="E30" s="617"/>
    </row>
    <row r="31" spans="1:5" s="2" customFormat="1">
      <c r="A31" s="66">
        <v>25</v>
      </c>
      <c r="B31" s="30" t="s">
        <v>49</v>
      </c>
      <c r="C31" s="643">
        <f>C32+C35</f>
        <v>74691363.527281225</v>
      </c>
      <c r="D31" s="501"/>
      <c r="E31" s="617"/>
    </row>
    <row r="32" spans="1:5" s="2" customFormat="1">
      <c r="A32" s="66">
        <v>26</v>
      </c>
      <c r="B32" s="21" t="s">
        <v>50</v>
      </c>
      <c r="C32" s="644">
        <f>C33+C34</f>
        <v>74691363.527281225</v>
      </c>
      <c r="D32" s="501"/>
      <c r="E32" s="617"/>
    </row>
    <row r="33" spans="1:5" s="2" customFormat="1">
      <c r="A33" s="66">
        <v>27</v>
      </c>
      <c r="B33" s="95" t="s">
        <v>51</v>
      </c>
      <c r="C33" s="642">
        <v>25763611.367281228</v>
      </c>
      <c r="D33" s="501"/>
      <c r="E33" s="617"/>
    </row>
    <row r="34" spans="1:5" s="2" customFormat="1">
      <c r="A34" s="66">
        <v>28</v>
      </c>
      <c r="B34" s="95" t="s">
        <v>52</v>
      </c>
      <c r="C34" s="642">
        <v>48927752.159999996</v>
      </c>
      <c r="D34" s="501"/>
      <c r="E34" s="617"/>
    </row>
    <row r="35" spans="1:5" s="2" customFormat="1">
      <c r="A35" s="66">
        <v>29</v>
      </c>
      <c r="B35" s="21" t="s">
        <v>53</v>
      </c>
      <c r="C35" s="642">
        <v>0</v>
      </c>
      <c r="D35" s="501"/>
      <c r="E35" s="617"/>
    </row>
    <row r="36" spans="1:5" s="2" customFormat="1">
      <c r="A36" s="66">
        <v>30</v>
      </c>
      <c r="B36" s="30" t="s">
        <v>54</v>
      </c>
      <c r="C36" s="643">
        <f>SUM(C37:C41)</f>
        <v>0</v>
      </c>
      <c r="D36" s="501"/>
      <c r="E36" s="617"/>
    </row>
    <row r="37" spans="1:5" s="2" customFormat="1">
      <c r="A37" s="66">
        <v>31</v>
      </c>
      <c r="B37" s="22" t="s">
        <v>55</v>
      </c>
      <c r="C37" s="642">
        <v>0</v>
      </c>
      <c r="D37" s="501"/>
      <c r="E37" s="617"/>
    </row>
    <row r="38" spans="1:5" s="2" customFormat="1">
      <c r="A38" s="66">
        <v>32</v>
      </c>
      <c r="B38" s="23" t="s">
        <v>56</v>
      </c>
      <c r="C38" s="642">
        <v>0</v>
      </c>
      <c r="D38" s="501"/>
      <c r="E38" s="617"/>
    </row>
    <row r="39" spans="1:5" s="2" customFormat="1" ht="25.5">
      <c r="A39" s="66">
        <v>33</v>
      </c>
      <c r="B39" s="22" t="s">
        <v>57</v>
      </c>
      <c r="C39" s="642">
        <v>0</v>
      </c>
      <c r="D39" s="501"/>
      <c r="E39" s="617"/>
    </row>
    <row r="40" spans="1:5" s="2" customFormat="1" ht="25.5">
      <c r="A40" s="66">
        <v>34</v>
      </c>
      <c r="B40" s="22" t="s">
        <v>45</v>
      </c>
      <c r="C40" s="642">
        <v>0</v>
      </c>
      <c r="D40" s="501"/>
      <c r="E40" s="617"/>
    </row>
    <row r="41" spans="1:5" s="2" customFormat="1" ht="25.5">
      <c r="A41" s="66">
        <v>35</v>
      </c>
      <c r="B41" s="24" t="s">
        <v>58</v>
      </c>
      <c r="C41" s="642">
        <v>0</v>
      </c>
      <c r="D41" s="501"/>
      <c r="E41" s="617"/>
    </row>
    <row r="42" spans="1:5" s="2" customFormat="1">
      <c r="A42" s="66">
        <v>36</v>
      </c>
      <c r="B42" s="30" t="s">
        <v>23</v>
      </c>
      <c r="C42" s="643">
        <f>C31-C36</f>
        <v>74691363.527281225</v>
      </c>
      <c r="D42" s="501"/>
      <c r="E42" s="617"/>
    </row>
    <row r="43" spans="1:5" s="2" customFormat="1">
      <c r="A43" s="66"/>
      <c r="B43" s="25"/>
      <c r="C43" s="645"/>
      <c r="D43" s="501"/>
      <c r="E43" s="617"/>
    </row>
    <row r="44" spans="1:5" s="2" customFormat="1">
      <c r="A44" s="66">
        <v>37</v>
      </c>
      <c r="B44" s="31" t="s">
        <v>59</v>
      </c>
      <c r="C44" s="643">
        <f>SUM(C45:C47)</f>
        <v>22101460</v>
      </c>
      <c r="D44" s="501"/>
      <c r="E44" s="617"/>
    </row>
    <row r="45" spans="1:5" s="2" customFormat="1">
      <c r="A45" s="66">
        <v>38</v>
      </c>
      <c r="B45" s="21" t="s">
        <v>60</v>
      </c>
      <c r="C45" s="642">
        <v>22101460</v>
      </c>
      <c r="D45" s="501"/>
      <c r="E45" s="617"/>
    </row>
    <row r="46" spans="1:5" s="2" customFormat="1">
      <c r="A46" s="66">
        <v>39</v>
      </c>
      <c r="B46" s="21" t="s">
        <v>61</v>
      </c>
      <c r="C46" s="642">
        <v>0</v>
      </c>
      <c r="D46" s="501"/>
      <c r="E46" s="617"/>
    </row>
    <row r="47" spans="1:5" s="2" customFormat="1">
      <c r="A47" s="66">
        <v>40</v>
      </c>
      <c r="B47" s="21" t="s">
        <v>725</v>
      </c>
      <c r="C47" s="642">
        <v>0</v>
      </c>
      <c r="D47" s="501"/>
      <c r="E47" s="617"/>
    </row>
    <row r="48" spans="1:5" s="2" customFormat="1">
      <c r="A48" s="66">
        <v>41</v>
      </c>
      <c r="B48" s="31" t="s">
        <v>62</v>
      </c>
      <c r="C48" s="643">
        <f>SUM(C49:C52)</f>
        <v>0</v>
      </c>
      <c r="D48" s="501"/>
      <c r="E48" s="617"/>
    </row>
    <row r="49" spans="1:5" s="2" customFormat="1">
      <c r="A49" s="66">
        <v>42</v>
      </c>
      <c r="B49" s="22" t="s">
        <v>63</v>
      </c>
      <c r="C49" s="642">
        <v>0</v>
      </c>
      <c r="D49" s="501"/>
      <c r="E49" s="617"/>
    </row>
    <row r="50" spans="1:5" s="2" customFormat="1">
      <c r="A50" s="66">
        <v>43</v>
      </c>
      <c r="B50" s="23" t="s">
        <v>64</v>
      </c>
      <c r="C50" s="642">
        <v>0</v>
      </c>
      <c r="D50" s="501"/>
      <c r="E50" s="617"/>
    </row>
    <row r="51" spans="1:5" s="2" customFormat="1" ht="25.5">
      <c r="A51" s="66">
        <v>44</v>
      </c>
      <c r="B51" s="22" t="s">
        <v>65</v>
      </c>
      <c r="C51" s="642">
        <v>0</v>
      </c>
      <c r="D51" s="501"/>
      <c r="E51" s="617"/>
    </row>
    <row r="52" spans="1:5" s="2" customFormat="1" ht="25.5">
      <c r="A52" s="66">
        <v>45</v>
      </c>
      <c r="B52" s="22" t="s">
        <v>45</v>
      </c>
      <c r="C52" s="642">
        <v>0</v>
      </c>
      <c r="D52" s="501"/>
      <c r="E52" s="617"/>
    </row>
    <row r="53" spans="1:5" s="2" customFormat="1" ht="15.75" thickBot="1">
      <c r="A53" s="66">
        <v>46</v>
      </c>
      <c r="B53" s="67" t="s">
        <v>24</v>
      </c>
      <c r="C53" s="646">
        <f>C44-C48</f>
        <v>22101460</v>
      </c>
      <c r="D53" s="501"/>
      <c r="E53" s="617"/>
    </row>
    <row r="56" spans="1:5">
      <c r="B56" s="1" t="s">
        <v>141</v>
      </c>
    </row>
  </sheetData>
  <dataValidations count="1">
    <dataValidation operator="lessThanOrEqual" allowBlank="1" showInputMessage="1" showErrorMessage="1" errorTitle="Should be negative number" error="Should be whole negative number or 0" sqref="C29 C31:C32 C36 C42:C44 C48 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G23"/>
  <sheetViews>
    <sheetView zoomScale="80" zoomScaleNormal="80" workbookViewId="0"/>
  </sheetViews>
  <sheetFormatPr defaultColWidth="9.140625" defaultRowHeight="12.75"/>
  <cols>
    <col min="1" max="1" width="10.85546875" style="1" bestFit="1" customWidth="1"/>
    <col min="2" max="2" width="59" style="1" customWidth="1"/>
    <col min="3" max="3" width="16.7109375" style="1" bestFit="1" customWidth="1"/>
    <col min="4" max="4" width="22.140625" style="1" customWidth="1"/>
    <col min="5" max="5" width="9.140625" style="1"/>
    <col min="6" max="6" width="9.28515625" style="1" bestFit="1" customWidth="1"/>
    <col min="7" max="7" width="12.42578125" style="1" bestFit="1" customWidth="1"/>
    <col min="8" max="16384" width="9.140625" style="1"/>
  </cols>
  <sheetData>
    <row r="1" spans="1:7" ht="15">
      <c r="A1" s="7" t="s">
        <v>108</v>
      </c>
      <c r="B1" s="6" t="str">
        <f>Info!C2</f>
        <v>სს "ბანკი ქართუ"</v>
      </c>
    </row>
    <row r="2" spans="1:7" s="7" customFormat="1" ht="15.75" customHeight="1">
      <c r="A2" s="7" t="s">
        <v>109</v>
      </c>
      <c r="B2" s="500">
        <f>'1. key ratios'!B2</f>
        <v>45382</v>
      </c>
    </row>
    <row r="3" spans="1:7" s="7" customFormat="1" ht="15.75" customHeight="1"/>
    <row r="4" spans="1:7" ht="13.5" thickBot="1">
      <c r="A4" s="1" t="s">
        <v>357</v>
      </c>
      <c r="B4" s="197" t="s">
        <v>358</v>
      </c>
    </row>
    <row r="5" spans="1:7" s="19" customFormat="1">
      <c r="A5" s="727" t="s">
        <v>359</v>
      </c>
      <c r="B5" s="728"/>
      <c r="C5" s="187" t="s">
        <v>360</v>
      </c>
      <c r="D5" s="188" t="s">
        <v>361</v>
      </c>
    </row>
    <row r="6" spans="1:7" s="198" customFormat="1">
      <c r="A6" s="189">
        <v>1</v>
      </c>
      <c r="B6" s="190" t="s">
        <v>362</v>
      </c>
      <c r="C6" s="190"/>
      <c r="D6" s="191"/>
    </row>
    <row r="7" spans="1:7" s="198" customFormat="1">
      <c r="A7" s="192" t="s">
        <v>363</v>
      </c>
      <c r="B7" s="193" t="s">
        <v>364</v>
      </c>
      <c r="C7" s="583">
        <v>4.4999999999999998E-2</v>
      </c>
      <c r="D7" s="503">
        <v>70535441.869222268</v>
      </c>
      <c r="E7" s="506"/>
      <c r="F7" s="506"/>
      <c r="G7" s="506"/>
    </row>
    <row r="8" spans="1:7" s="198" customFormat="1">
      <c r="A8" s="192" t="s">
        <v>365</v>
      </c>
      <c r="B8" s="193" t="s">
        <v>366</v>
      </c>
      <c r="C8" s="583">
        <v>0.06</v>
      </c>
      <c r="D8" s="503">
        <v>94047255.825629696</v>
      </c>
      <c r="E8" s="506"/>
      <c r="F8" s="506"/>
      <c r="G8" s="506"/>
    </row>
    <row r="9" spans="1:7" s="198" customFormat="1">
      <c r="A9" s="192" t="s">
        <v>367</v>
      </c>
      <c r="B9" s="193" t="s">
        <v>368</v>
      </c>
      <c r="C9" s="583">
        <v>0.08</v>
      </c>
      <c r="D9" s="503">
        <v>125396341.1008396</v>
      </c>
      <c r="E9" s="506"/>
      <c r="F9" s="506"/>
      <c r="G9" s="506"/>
    </row>
    <row r="10" spans="1:7" s="198" customFormat="1">
      <c r="A10" s="189" t="s">
        <v>369</v>
      </c>
      <c r="B10" s="190" t="s">
        <v>370</v>
      </c>
      <c r="C10" s="232"/>
      <c r="D10" s="504"/>
      <c r="E10" s="506"/>
      <c r="F10" s="506"/>
      <c r="G10" s="506"/>
    </row>
    <row r="11" spans="1:7" s="199" customFormat="1">
      <c r="A11" s="194" t="s">
        <v>371</v>
      </c>
      <c r="B11" s="195" t="s">
        <v>433</v>
      </c>
      <c r="C11" s="583">
        <v>2.5000000000000001E-2</v>
      </c>
      <c r="D11" s="503">
        <v>39186356.594012372</v>
      </c>
      <c r="E11" s="506"/>
      <c r="F11" s="506"/>
      <c r="G11" s="506"/>
    </row>
    <row r="12" spans="1:7" s="199" customFormat="1">
      <c r="A12" s="194" t="s">
        <v>372</v>
      </c>
      <c r="B12" s="195" t="s">
        <v>373</v>
      </c>
      <c r="C12" s="583">
        <v>2.5000000000000001E-3</v>
      </c>
      <c r="D12" s="503">
        <v>3918635.6594012375</v>
      </c>
      <c r="E12" s="506"/>
      <c r="F12" s="506"/>
      <c r="G12" s="506"/>
    </row>
    <row r="13" spans="1:7" s="199" customFormat="1">
      <c r="A13" s="194" t="s">
        <v>374</v>
      </c>
      <c r="B13" s="195" t="s">
        <v>375</v>
      </c>
      <c r="C13" s="583">
        <v>0</v>
      </c>
      <c r="D13" s="503">
        <v>0</v>
      </c>
      <c r="E13" s="506"/>
      <c r="F13" s="506"/>
      <c r="G13" s="506"/>
    </row>
    <row r="14" spans="1:7" s="198" customFormat="1">
      <c r="A14" s="189" t="s">
        <v>376</v>
      </c>
      <c r="B14" s="190" t="s">
        <v>431</v>
      </c>
      <c r="C14" s="584"/>
      <c r="D14" s="504"/>
      <c r="E14" s="506"/>
      <c r="F14" s="506"/>
      <c r="G14" s="506"/>
    </row>
    <row r="15" spans="1:7" s="198" customFormat="1">
      <c r="A15" s="204" t="s">
        <v>379</v>
      </c>
      <c r="B15" s="195" t="s">
        <v>432</v>
      </c>
      <c r="C15" s="583">
        <v>0.11254856200323642</v>
      </c>
      <c r="D15" s="503">
        <v>176414723.39208534</v>
      </c>
      <c r="E15" s="506"/>
      <c r="F15" s="506"/>
      <c r="G15" s="506"/>
    </row>
    <row r="16" spans="1:7" s="198" customFormat="1">
      <c r="A16" s="204" t="s">
        <v>380</v>
      </c>
      <c r="B16" s="195" t="s">
        <v>382</v>
      </c>
      <c r="C16" s="583">
        <v>0.13136306372356343</v>
      </c>
      <c r="D16" s="503">
        <v>205905594.33414111</v>
      </c>
      <c r="E16" s="506"/>
      <c r="F16" s="506"/>
      <c r="G16" s="506"/>
    </row>
    <row r="17" spans="1:7" s="198" customFormat="1">
      <c r="A17" s="204" t="s">
        <v>381</v>
      </c>
      <c r="B17" s="195" t="s">
        <v>429</v>
      </c>
      <c r="C17" s="583">
        <v>0.15611898703978316</v>
      </c>
      <c r="D17" s="503">
        <v>244709371.88947758</v>
      </c>
      <c r="E17" s="506"/>
      <c r="F17" s="506"/>
      <c r="G17" s="506"/>
    </row>
    <row r="18" spans="1:7" s="19" customFormat="1">
      <c r="A18" s="729" t="s">
        <v>430</v>
      </c>
      <c r="B18" s="730"/>
      <c r="C18" s="232" t="s">
        <v>360</v>
      </c>
      <c r="D18" s="505" t="s">
        <v>361</v>
      </c>
      <c r="E18" s="506"/>
      <c r="F18" s="506"/>
      <c r="G18" s="506"/>
    </row>
    <row r="19" spans="1:7" s="198" customFormat="1">
      <c r="A19" s="196">
        <v>4</v>
      </c>
      <c r="B19" s="195" t="s">
        <v>22</v>
      </c>
      <c r="C19" s="583">
        <v>0.18504856200323641</v>
      </c>
      <c r="D19" s="503">
        <v>290055157.51472121</v>
      </c>
      <c r="E19" s="506"/>
      <c r="F19" s="506"/>
      <c r="G19" s="506"/>
    </row>
    <row r="20" spans="1:7" s="198" customFormat="1">
      <c r="A20" s="196">
        <v>5</v>
      </c>
      <c r="B20" s="195" t="s">
        <v>86</v>
      </c>
      <c r="C20" s="583">
        <v>0.21886306372356343</v>
      </c>
      <c r="D20" s="503">
        <v>343057842.4131844</v>
      </c>
      <c r="E20" s="506"/>
      <c r="F20" s="506"/>
      <c r="G20" s="506"/>
    </row>
    <row r="21" spans="1:7" s="198" customFormat="1" ht="13.5" thickBot="1">
      <c r="A21" s="200" t="s">
        <v>377</v>
      </c>
      <c r="B21" s="201" t="s">
        <v>85</v>
      </c>
      <c r="C21" s="663">
        <v>0.26361898703978315</v>
      </c>
      <c r="D21" s="664">
        <v>413210705.24373078</v>
      </c>
      <c r="E21" s="506"/>
      <c r="F21" s="506"/>
      <c r="G21" s="506"/>
    </row>
    <row r="23" spans="1:7" ht="63.75">
      <c r="B23" s="10" t="s">
        <v>434</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F68"/>
  <sheetViews>
    <sheetView zoomScale="80" zoomScaleNormal="80" workbookViewId="0">
      <pane xSplit="1" ySplit="5" topLeftCell="B6" activePane="bottomRight" state="frozen"/>
      <selection activeCell="C27" sqref="C27"/>
      <selection pane="topRight" activeCell="C27" sqref="C27"/>
      <selection pane="bottomLeft" activeCell="C27" sqref="C27"/>
      <selection pane="bottomRight"/>
    </sheetView>
  </sheetViews>
  <sheetFormatPr defaultRowHeight="15.75"/>
  <cols>
    <col min="1" max="1" width="10.7109375" style="20" customWidth="1"/>
    <col min="2" max="2" width="91.85546875" style="20" customWidth="1"/>
    <col min="3" max="3" width="53.140625" style="20" customWidth="1"/>
    <col min="4" max="4" width="32.28515625" style="20" customWidth="1"/>
    <col min="5" max="5" width="9.42578125" customWidth="1"/>
    <col min="6" max="6" width="13.42578125" customWidth="1"/>
  </cols>
  <sheetData>
    <row r="1" spans="1:6">
      <c r="A1" s="7" t="s">
        <v>108</v>
      </c>
      <c r="B1" s="8" t="str">
        <f>Info!C2</f>
        <v>სს "ბანკი ქართუ"</v>
      </c>
      <c r="E1" s="1"/>
      <c r="F1" s="1"/>
    </row>
    <row r="2" spans="1:6" s="7" customFormat="1" ht="15.75" customHeight="1">
      <c r="A2" s="7" t="s">
        <v>109</v>
      </c>
      <c r="B2" s="500">
        <f>'1. key ratios'!B2</f>
        <v>45382</v>
      </c>
    </row>
    <row r="3" spans="1:6" s="7" customFormat="1" ht="15.75" customHeight="1">
      <c r="A3" s="13"/>
    </row>
    <row r="4" spans="1:6" s="7" customFormat="1" ht="15.75" customHeight="1" thickBot="1">
      <c r="A4" s="7" t="s">
        <v>258</v>
      </c>
      <c r="B4" s="111" t="s">
        <v>172</v>
      </c>
      <c r="D4" s="113" t="s">
        <v>87</v>
      </c>
    </row>
    <row r="5" spans="1:6" ht="25.5">
      <c r="A5" s="72" t="s">
        <v>25</v>
      </c>
      <c r="B5" s="73" t="s">
        <v>144</v>
      </c>
      <c r="C5" s="74" t="s">
        <v>858</v>
      </c>
      <c r="D5" s="112" t="s">
        <v>173</v>
      </c>
    </row>
    <row r="6" spans="1:6">
      <c r="A6" s="338">
        <v>1</v>
      </c>
      <c r="B6" s="300" t="s">
        <v>843</v>
      </c>
      <c r="C6" s="605">
        <f>SUM(C7:C9)</f>
        <v>887759109.6606648</v>
      </c>
      <c r="D6" s="665"/>
      <c r="E6" s="3"/>
      <c r="F6" s="480"/>
    </row>
    <row r="7" spans="1:6">
      <c r="A7" s="338">
        <v>1.1000000000000001</v>
      </c>
      <c r="B7" s="301" t="s">
        <v>96</v>
      </c>
      <c r="C7" s="507">
        <v>34773791.695</v>
      </c>
      <c r="D7" s="68"/>
      <c r="E7" s="3"/>
      <c r="F7" s="480"/>
    </row>
    <row r="8" spans="1:6">
      <c r="A8" s="338">
        <v>1.2</v>
      </c>
      <c r="B8" s="301" t="s">
        <v>97</v>
      </c>
      <c r="C8" s="507">
        <v>259080648.40675205</v>
      </c>
      <c r="D8" s="68"/>
      <c r="E8" s="3"/>
      <c r="F8" s="480"/>
    </row>
    <row r="9" spans="1:6">
      <c r="A9" s="338">
        <v>1.3</v>
      </c>
      <c r="B9" s="301" t="s">
        <v>98</v>
      </c>
      <c r="C9" s="507">
        <v>593904669.55891275</v>
      </c>
      <c r="D9" s="68"/>
      <c r="E9" s="3"/>
      <c r="F9" s="480"/>
    </row>
    <row r="10" spans="1:6">
      <c r="A10" s="338">
        <v>2</v>
      </c>
      <c r="B10" s="302" t="s">
        <v>730</v>
      </c>
      <c r="C10" s="507">
        <v>0</v>
      </c>
      <c r="D10" s="68"/>
      <c r="E10" s="3"/>
      <c r="F10" s="480"/>
    </row>
    <row r="11" spans="1:6">
      <c r="A11" s="338">
        <v>2.1</v>
      </c>
      <c r="B11" s="303" t="s">
        <v>731</v>
      </c>
      <c r="C11" s="507">
        <v>0</v>
      </c>
      <c r="D11" s="69"/>
      <c r="E11" s="3"/>
      <c r="F11" s="480"/>
    </row>
    <row r="12" spans="1:6" ht="23.45" customHeight="1">
      <c r="A12" s="338">
        <v>3</v>
      </c>
      <c r="B12" s="304" t="s">
        <v>732</v>
      </c>
      <c r="C12" s="507">
        <v>0</v>
      </c>
      <c r="D12" s="69"/>
      <c r="E12" s="3"/>
      <c r="F12" s="480"/>
    </row>
    <row r="13" spans="1:6" ht="23.1" customHeight="1">
      <c r="A13" s="338">
        <v>4</v>
      </c>
      <c r="B13" s="305" t="s">
        <v>733</v>
      </c>
      <c r="C13" s="507">
        <v>0</v>
      </c>
      <c r="D13" s="69"/>
      <c r="E13" s="3"/>
      <c r="F13" s="480"/>
    </row>
    <row r="14" spans="1:6">
      <c r="A14" s="338">
        <v>5</v>
      </c>
      <c r="B14" s="305" t="s">
        <v>734</v>
      </c>
      <c r="C14" s="509">
        <f>SUM(C15:C17)</f>
        <v>7430017.2699999996</v>
      </c>
      <c r="D14" s="69"/>
      <c r="E14" s="3"/>
      <c r="F14" s="480"/>
    </row>
    <row r="15" spans="1:6">
      <c r="A15" s="338">
        <v>5.0999999999999996</v>
      </c>
      <c r="B15" s="306" t="s">
        <v>735</v>
      </c>
      <c r="C15" s="507">
        <v>168050</v>
      </c>
      <c r="D15" s="69"/>
      <c r="E15" s="3"/>
      <c r="F15" s="480"/>
    </row>
    <row r="16" spans="1:6">
      <c r="A16" s="338">
        <v>5.2</v>
      </c>
      <c r="B16" s="306" t="s">
        <v>569</v>
      </c>
      <c r="C16" s="507">
        <v>7261967.2699999996</v>
      </c>
      <c r="D16" s="68"/>
      <c r="E16" s="3"/>
      <c r="F16" s="480"/>
    </row>
    <row r="17" spans="1:6">
      <c r="A17" s="338">
        <v>5.3</v>
      </c>
      <c r="B17" s="306" t="s">
        <v>736</v>
      </c>
      <c r="C17" s="507">
        <v>0</v>
      </c>
      <c r="D17" s="68"/>
      <c r="E17" s="3"/>
      <c r="F17" s="480"/>
    </row>
    <row r="18" spans="1:6">
      <c r="A18" s="338">
        <v>6</v>
      </c>
      <c r="B18" s="304" t="s">
        <v>737</v>
      </c>
      <c r="C18" s="508">
        <f>SUM(C19:C20)</f>
        <v>864072731.54710615</v>
      </c>
      <c r="D18" s="68"/>
      <c r="E18" s="3"/>
      <c r="F18" s="480"/>
    </row>
    <row r="19" spans="1:6">
      <c r="A19" s="338">
        <v>6.1</v>
      </c>
      <c r="B19" s="306" t="s">
        <v>569</v>
      </c>
      <c r="C19" s="507">
        <v>55307827.515800282</v>
      </c>
      <c r="D19" s="68"/>
      <c r="E19" s="3"/>
      <c r="F19" s="480"/>
    </row>
    <row r="20" spans="1:6">
      <c r="A20" s="338">
        <v>6.2</v>
      </c>
      <c r="B20" s="306" t="s">
        <v>736</v>
      </c>
      <c r="C20" s="507">
        <v>808764904.03130591</v>
      </c>
      <c r="D20" s="68"/>
      <c r="E20" s="3"/>
      <c r="F20" s="480"/>
    </row>
    <row r="21" spans="1:6">
      <c r="A21" s="338">
        <v>7</v>
      </c>
      <c r="B21" s="307" t="s">
        <v>738</v>
      </c>
      <c r="C21" s="509">
        <v>9372300</v>
      </c>
      <c r="D21" s="68"/>
      <c r="E21" s="3"/>
      <c r="F21" s="480"/>
    </row>
    <row r="22" spans="1:6">
      <c r="A22" s="338">
        <v>8</v>
      </c>
      <c r="B22" s="308" t="s">
        <v>739</v>
      </c>
      <c r="C22" s="507">
        <v>0</v>
      </c>
      <c r="D22" s="68"/>
      <c r="E22" s="3"/>
      <c r="F22" s="480"/>
    </row>
    <row r="23" spans="1:6">
      <c r="A23" s="338">
        <v>9</v>
      </c>
      <c r="B23" s="305" t="s">
        <v>740</v>
      </c>
      <c r="C23" s="508">
        <f>SUM(C24:C25)</f>
        <v>19789476.290586315</v>
      </c>
      <c r="D23" s="352"/>
      <c r="E23" s="3"/>
      <c r="F23" s="480"/>
    </row>
    <row r="24" spans="1:6">
      <c r="A24" s="338">
        <v>9.1</v>
      </c>
      <c r="B24" s="309" t="s">
        <v>741</v>
      </c>
      <c r="C24" s="507">
        <v>19789476.290586315</v>
      </c>
      <c r="D24" s="70"/>
      <c r="E24" s="3"/>
      <c r="F24" s="480"/>
    </row>
    <row r="25" spans="1:6">
      <c r="A25" s="338">
        <v>9.1999999999999993</v>
      </c>
      <c r="B25" s="309" t="s">
        <v>742</v>
      </c>
      <c r="C25" s="507">
        <v>0</v>
      </c>
      <c r="D25" s="351"/>
      <c r="E25" s="3"/>
      <c r="F25" s="480"/>
    </row>
    <row r="26" spans="1:6">
      <c r="A26" s="338">
        <v>10</v>
      </c>
      <c r="B26" s="305" t="s">
        <v>36</v>
      </c>
      <c r="C26" s="510">
        <f>SUM(C27:C28)</f>
        <v>8818655.5500000026</v>
      </c>
      <c r="D26" s="474" t="s">
        <v>935</v>
      </c>
      <c r="E26" s="3"/>
      <c r="F26" s="480"/>
    </row>
    <row r="27" spans="1:6">
      <c r="A27" s="338">
        <v>10.1</v>
      </c>
      <c r="B27" s="309" t="s">
        <v>743</v>
      </c>
      <c r="C27" s="507">
        <v>0</v>
      </c>
      <c r="D27" s="68"/>
      <c r="E27" s="3"/>
      <c r="F27" s="480"/>
    </row>
    <row r="28" spans="1:6">
      <c r="A28" s="338">
        <v>10.199999999999999</v>
      </c>
      <c r="B28" s="309" t="s">
        <v>744</v>
      </c>
      <c r="C28" s="507">
        <v>8818655.5500000026</v>
      </c>
      <c r="D28" s="68"/>
      <c r="E28" s="3"/>
      <c r="F28" s="480"/>
    </row>
    <row r="29" spans="1:6">
      <c r="A29" s="338">
        <v>11</v>
      </c>
      <c r="B29" s="305" t="s">
        <v>745</v>
      </c>
      <c r="C29" s="507">
        <v>0</v>
      </c>
      <c r="D29" s="68"/>
      <c r="E29" s="3"/>
      <c r="F29" s="480"/>
    </row>
    <row r="30" spans="1:6">
      <c r="A30" s="338">
        <v>11.1</v>
      </c>
      <c r="B30" s="309" t="s">
        <v>746</v>
      </c>
      <c r="C30" s="507">
        <v>0</v>
      </c>
      <c r="D30" s="68"/>
      <c r="E30" s="3"/>
      <c r="F30" s="480"/>
    </row>
    <row r="31" spans="1:6">
      <c r="A31" s="338">
        <v>11.2</v>
      </c>
      <c r="B31" s="309" t="s">
        <v>747</v>
      </c>
      <c r="C31" s="507">
        <v>0</v>
      </c>
      <c r="D31" s="68"/>
      <c r="E31" s="3"/>
      <c r="F31" s="480"/>
    </row>
    <row r="32" spans="1:6">
      <c r="A32" s="338">
        <v>13</v>
      </c>
      <c r="B32" s="305" t="s">
        <v>99</v>
      </c>
      <c r="C32" s="508">
        <v>94642907.355066076</v>
      </c>
      <c r="D32" s="68"/>
      <c r="E32" s="3"/>
      <c r="F32" s="480"/>
    </row>
    <row r="33" spans="1:6">
      <c r="A33" s="338">
        <v>13.1</v>
      </c>
      <c r="B33" s="310" t="s">
        <v>748</v>
      </c>
      <c r="C33" s="507">
        <v>92390944.773766071</v>
      </c>
      <c r="D33" s="68"/>
      <c r="E33" s="3"/>
      <c r="F33" s="480"/>
    </row>
    <row r="34" spans="1:6">
      <c r="A34" s="338">
        <v>13.2</v>
      </c>
      <c r="B34" s="310" t="s">
        <v>749</v>
      </c>
      <c r="C34" s="507">
        <v>0</v>
      </c>
      <c r="D34" s="70"/>
      <c r="E34" s="3"/>
      <c r="F34" s="480"/>
    </row>
    <row r="35" spans="1:6">
      <c r="A35" s="338">
        <v>14</v>
      </c>
      <c r="B35" s="311" t="s">
        <v>750</v>
      </c>
      <c r="C35" s="511">
        <f>SUM(C6,C10,C12,C13,C14,C18,C21,C22,C23,C26,C29,C32)</f>
        <v>1891885197.6734231</v>
      </c>
      <c r="D35" s="70"/>
      <c r="E35" s="3"/>
      <c r="F35" s="480"/>
    </row>
    <row r="36" spans="1:6">
      <c r="A36" s="338"/>
      <c r="B36" s="312" t="s">
        <v>104</v>
      </c>
      <c r="C36" s="512"/>
      <c r="D36" s="71"/>
      <c r="E36" s="3"/>
      <c r="F36" s="480"/>
    </row>
    <row r="37" spans="1:6">
      <c r="A37" s="338">
        <v>15</v>
      </c>
      <c r="B37" s="313" t="s">
        <v>751</v>
      </c>
      <c r="C37" s="507">
        <v>0</v>
      </c>
      <c r="D37" s="351"/>
      <c r="E37" s="3"/>
      <c r="F37" s="480"/>
    </row>
    <row r="38" spans="1:6">
      <c r="A38" s="338">
        <v>15.1</v>
      </c>
      <c r="B38" s="314" t="s">
        <v>731</v>
      </c>
      <c r="C38" s="507">
        <v>0</v>
      </c>
      <c r="D38" s="68"/>
      <c r="E38" s="3"/>
      <c r="F38" s="480"/>
    </row>
    <row r="39" spans="1:6" ht="21">
      <c r="A39" s="338">
        <v>16</v>
      </c>
      <c r="B39" s="307" t="s">
        <v>752</v>
      </c>
      <c r="C39" s="507">
        <v>0</v>
      </c>
      <c r="D39" s="68"/>
      <c r="E39" s="3"/>
      <c r="F39" s="480"/>
    </row>
    <row r="40" spans="1:6">
      <c r="A40" s="338">
        <v>17</v>
      </c>
      <c r="B40" s="307" t="s">
        <v>753</v>
      </c>
      <c r="C40" s="508">
        <f>SUM(C41:C44)</f>
        <v>1384871608.9422421</v>
      </c>
      <c r="D40" s="68"/>
      <c r="E40" s="3"/>
      <c r="F40" s="480"/>
    </row>
    <row r="41" spans="1:6">
      <c r="A41" s="338">
        <v>17.100000000000001</v>
      </c>
      <c r="B41" s="315" t="s">
        <v>754</v>
      </c>
      <c r="C41" s="507">
        <v>1377689107.352</v>
      </c>
      <c r="D41" s="68"/>
      <c r="E41" s="3"/>
      <c r="F41" s="480"/>
    </row>
    <row r="42" spans="1:6">
      <c r="A42" s="345">
        <v>17.2</v>
      </c>
      <c r="B42" s="346" t="s">
        <v>100</v>
      </c>
      <c r="C42" s="507">
        <v>0</v>
      </c>
      <c r="D42" s="70"/>
      <c r="E42" s="3"/>
      <c r="F42" s="480"/>
    </row>
    <row r="43" spans="1:6">
      <c r="A43" s="338">
        <v>17.3</v>
      </c>
      <c r="B43" s="347" t="s">
        <v>755</v>
      </c>
      <c r="C43" s="507">
        <v>0</v>
      </c>
      <c r="D43" s="666"/>
      <c r="E43" s="3"/>
      <c r="F43" s="480"/>
    </row>
    <row r="44" spans="1:6">
      <c r="A44" s="338">
        <v>17.399999999999999</v>
      </c>
      <c r="B44" s="347" t="s">
        <v>756</v>
      </c>
      <c r="C44" s="507">
        <v>7182501.590242127</v>
      </c>
      <c r="D44" s="666"/>
      <c r="E44" s="3"/>
      <c r="F44" s="480"/>
    </row>
    <row r="45" spans="1:6">
      <c r="A45" s="338">
        <v>18</v>
      </c>
      <c r="B45" s="323" t="s">
        <v>757</v>
      </c>
      <c r="C45" s="508">
        <v>277712.39491070731</v>
      </c>
      <c r="D45" s="666"/>
      <c r="E45" s="3"/>
      <c r="F45" s="480"/>
    </row>
    <row r="46" spans="1:6">
      <c r="A46" s="338">
        <v>19</v>
      </c>
      <c r="B46" s="323" t="s">
        <v>758</v>
      </c>
      <c r="C46" s="606">
        <f>SUM(C47:C48)</f>
        <v>4458583.2376555689</v>
      </c>
      <c r="D46" s="667"/>
      <c r="E46" s="3"/>
      <c r="F46" s="480"/>
    </row>
    <row r="47" spans="1:6">
      <c r="A47" s="338">
        <v>19.100000000000001</v>
      </c>
      <c r="B47" s="348" t="s">
        <v>759</v>
      </c>
      <c r="C47" s="507">
        <v>2190320.1861640634</v>
      </c>
      <c r="D47" s="667"/>
      <c r="E47" s="3"/>
      <c r="F47" s="480"/>
    </row>
    <row r="48" spans="1:6">
      <c r="A48" s="338">
        <v>19.2</v>
      </c>
      <c r="B48" s="348" t="s">
        <v>760</v>
      </c>
      <c r="C48" s="507">
        <v>2268263.0514915055</v>
      </c>
      <c r="D48" s="667"/>
      <c r="E48" s="3"/>
      <c r="F48" s="480"/>
    </row>
    <row r="49" spans="1:6">
      <c r="A49" s="338">
        <v>20</v>
      </c>
      <c r="B49" s="319" t="s">
        <v>101</v>
      </c>
      <c r="C49" s="508">
        <v>81288410.09379977</v>
      </c>
      <c r="D49" s="474" t="s">
        <v>984</v>
      </c>
      <c r="E49" s="3"/>
      <c r="F49" s="480"/>
    </row>
    <row r="50" spans="1:6">
      <c r="A50" s="338">
        <v>21</v>
      </c>
      <c r="B50" s="320" t="s">
        <v>89</v>
      </c>
      <c r="C50" s="508">
        <v>878200.84710000001</v>
      </c>
      <c r="D50" s="667"/>
      <c r="E50" s="3"/>
      <c r="F50" s="480"/>
    </row>
    <row r="51" spans="1:6">
      <c r="A51" s="338">
        <v>21.1</v>
      </c>
      <c r="B51" s="316" t="s">
        <v>761</v>
      </c>
      <c r="C51" s="507">
        <v>0</v>
      </c>
      <c r="D51" s="667"/>
      <c r="E51" s="3"/>
      <c r="F51" s="480"/>
    </row>
    <row r="52" spans="1:6">
      <c r="A52" s="338">
        <v>22</v>
      </c>
      <c r="B52" s="319" t="s">
        <v>762</v>
      </c>
      <c r="C52" s="606">
        <f>SUM(C37,C39,C40,C45,C46,C49,C50)</f>
        <v>1471774515.5157084</v>
      </c>
      <c r="D52" s="667"/>
      <c r="E52" s="3"/>
      <c r="F52" s="480"/>
    </row>
    <row r="53" spans="1:6">
      <c r="A53" s="338"/>
      <c r="B53" s="321" t="s">
        <v>763</v>
      </c>
      <c r="C53" s="507">
        <v>0</v>
      </c>
      <c r="D53" s="667"/>
      <c r="E53" s="3"/>
      <c r="F53" s="480"/>
    </row>
    <row r="54" spans="1:6">
      <c r="A54" s="338">
        <v>23</v>
      </c>
      <c r="B54" s="319" t="s">
        <v>105</v>
      </c>
      <c r="C54" s="508">
        <v>114430000</v>
      </c>
      <c r="D54" s="474" t="s">
        <v>985</v>
      </c>
      <c r="E54" s="3"/>
      <c r="F54" s="480"/>
    </row>
    <row r="55" spans="1:6">
      <c r="A55" s="338">
        <v>24</v>
      </c>
      <c r="B55" s="319" t="s">
        <v>764</v>
      </c>
      <c r="C55" s="507">
        <v>0</v>
      </c>
      <c r="D55" s="667"/>
      <c r="E55" s="3"/>
      <c r="F55" s="480"/>
    </row>
    <row r="56" spans="1:6">
      <c r="A56" s="338">
        <v>25</v>
      </c>
      <c r="B56" s="319" t="s">
        <v>102</v>
      </c>
      <c r="C56" s="507">
        <v>0</v>
      </c>
      <c r="D56" s="667"/>
      <c r="E56" s="3"/>
      <c r="F56" s="480"/>
    </row>
    <row r="57" spans="1:6">
      <c r="A57" s="338">
        <v>26</v>
      </c>
      <c r="B57" s="323" t="s">
        <v>765</v>
      </c>
      <c r="C57" s="507">
        <v>0</v>
      </c>
      <c r="D57" s="667"/>
      <c r="E57" s="3"/>
      <c r="F57" s="480"/>
    </row>
    <row r="58" spans="1:6">
      <c r="A58" s="338">
        <v>27</v>
      </c>
      <c r="B58" s="323" t="s">
        <v>766</v>
      </c>
      <c r="C58" s="607">
        <f>SUM(C59:C60)</f>
        <v>25763611.367281228</v>
      </c>
      <c r="D58" s="667"/>
      <c r="E58" s="3"/>
      <c r="F58" s="480"/>
    </row>
    <row r="59" spans="1:6">
      <c r="A59" s="338">
        <v>27.1</v>
      </c>
      <c r="B59" s="348" t="s">
        <v>767</v>
      </c>
      <c r="C59" s="507">
        <v>25763611.367281228</v>
      </c>
      <c r="D59" s="474" t="s">
        <v>986</v>
      </c>
      <c r="E59" s="3"/>
      <c r="F59" s="480"/>
    </row>
    <row r="60" spans="1:6">
      <c r="A60" s="338">
        <v>27.2</v>
      </c>
      <c r="B60" s="347" t="s">
        <v>768</v>
      </c>
      <c r="C60" s="507">
        <v>0</v>
      </c>
      <c r="D60" s="667"/>
      <c r="E60" s="3"/>
      <c r="F60" s="480"/>
    </row>
    <row r="61" spans="1:6">
      <c r="A61" s="338">
        <v>28</v>
      </c>
      <c r="B61" s="320" t="s">
        <v>769</v>
      </c>
      <c r="C61" s="507">
        <v>0</v>
      </c>
      <c r="D61" s="667"/>
      <c r="E61" s="3"/>
      <c r="F61" s="480"/>
    </row>
    <row r="62" spans="1:6">
      <c r="A62" s="338">
        <v>29</v>
      </c>
      <c r="B62" s="323" t="s">
        <v>770</v>
      </c>
      <c r="C62" s="607">
        <f>SUM(C63:C65)</f>
        <v>66516.79056600749</v>
      </c>
      <c r="D62" s="667"/>
      <c r="E62" s="3"/>
      <c r="F62" s="480"/>
    </row>
    <row r="63" spans="1:6">
      <c r="A63" s="338">
        <v>29.1</v>
      </c>
      <c r="B63" s="349" t="s">
        <v>771</v>
      </c>
      <c r="C63" s="507">
        <v>0</v>
      </c>
      <c r="D63" s="667"/>
      <c r="E63" s="3"/>
      <c r="F63" s="480"/>
    </row>
    <row r="64" spans="1:6" ht="24" customHeight="1">
      <c r="A64" s="338">
        <v>29.2</v>
      </c>
      <c r="B64" s="348" t="s">
        <v>772</v>
      </c>
      <c r="C64" s="507">
        <v>0</v>
      </c>
      <c r="D64" s="667"/>
      <c r="E64" s="3"/>
      <c r="F64" s="480"/>
    </row>
    <row r="65" spans="1:6" ht="21.95" customHeight="1">
      <c r="A65" s="338">
        <v>29.3</v>
      </c>
      <c r="B65" s="350" t="s">
        <v>773</v>
      </c>
      <c r="C65" s="507">
        <v>66516.79056600749</v>
      </c>
      <c r="D65" s="474" t="s">
        <v>987</v>
      </c>
      <c r="E65" s="3"/>
      <c r="F65" s="480"/>
    </row>
    <row r="66" spans="1:6">
      <c r="A66" s="338">
        <v>30</v>
      </c>
      <c r="B66" s="323" t="s">
        <v>103</v>
      </c>
      <c r="C66" s="508">
        <v>279850549.81046784</v>
      </c>
      <c r="D66" s="474" t="s">
        <v>988</v>
      </c>
      <c r="E66" s="3"/>
      <c r="F66" s="480"/>
    </row>
    <row r="67" spans="1:6">
      <c r="A67" s="338">
        <v>31</v>
      </c>
      <c r="B67" s="322" t="s">
        <v>774</v>
      </c>
      <c r="C67" s="607">
        <f>SUM(C54,C55,C56,C57,C58,C61,C62,C66)</f>
        <v>420110677.96831506</v>
      </c>
      <c r="D67" s="667"/>
      <c r="E67" s="3"/>
      <c r="F67" s="480"/>
    </row>
    <row r="68" spans="1:6" ht="16.5" thickBot="1">
      <c r="A68" s="668">
        <v>32</v>
      </c>
      <c r="B68" s="669" t="s">
        <v>775</v>
      </c>
      <c r="C68" s="670">
        <f>SUM(C52,C67)</f>
        <v>1891885193.4840236</v>
      </c>
      <c r="D68" s="671"/>
      <c r="E68" s="3"/>
      <c r="F68" s="480"/>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S42"/>
  <sheetViews>
    <sheetView zoomScale="80" zoomScaleNormal="80" workbookViewId="0">
      <pane xSplit="2" ySplit="7" topLeftCell="C8" activePane="bottomRight" state="frozen"/>
      <selection activeCell="C27" sqref="C27"/>
      <selection pane="topRight" activeCell="C27" sqref="C27"/>
      <selection pane="bottomLeft" activeCell="C27" sqref="C27"/>
      <selection pane="bottomRight"/>
    </sheetView>
  </sheetViews>
  <sheetFormatPr defaultColWidth="9.140625" defaultRowHeight="12.75"/>
  <cols>
    <col min="1" max="1" width="10.5703125" style="1" bestFit="1" customWidth="1"/>
    <col min="2" max="2" width="97" style="1" bestFit="1" customWidth="1"/>
    <col min="3" max="3" width="14.5703125" style="1" bestFit="1" customWidth="1"/>
    <col min="4" max="4" width="13.42578125" style="1" bestFit="1" customWidth="1"/>
    <col min="5" max="5" width="14.5703125" style="1" bestFit="1" customWidth="1"/>
    <col min="6" max="6" width="13.42578125" style="1" bestFit="1" customWidth="1"/>
    <col min="7" max="7" width="9.5703125" style="1" bestFit="1" customWidth="1"/>
    <col min="8" max="8" width="13.42578125" style="1" bestFit="1" customWidth="1"/>
    <col min="9" max="9" width="14.5703125" style="1" bestFit="1" customWidth="1"/>
    <col min="10" max="10" width="13.42578125" style="1" bestFit="1" customWidth="1"/>
    <col min="11" max="11" width="9.5703125" style="1" bestFit="1" customWidth="1"/>
    <col min="12" max="12" width="13.42578125" style="1" bestFit="1" customWidth="1"/>
    <col min="13" max="13" width="16" style="1" bestFit="1" customWidth="1"/>
    <col min="14" max="14" width="13.5703125" style="1" bestFit="1" customWidth="1"/>
    <col min="15" max="15" width="9.5703125" style="1" bestFit="1" customWidth="1"/>
    <col min="16" max="16" width="13.42578125" style="1" bestFit="1" customWidth="1"/>
    <col min="17" max="17" width="13.5703125" style="1" bestFit="1" customWidth="1"/>
    <col min="18" max="18" width="13.42578125" style="1" bestFit="1" customWidth="1"/>
    <col min="19" max="19" width="31.7109375" style="1" bestFit="1" customWidth="1"/>
    <col min="20" max="16384" width="9.140625" style="5"/>
  </cols>
  <sheetData>
    <row r="1" spans="1:19">
      <c r="A1" s="1" t="s">
        <v>108</v>
      </c>
      <c r="B1" s="1" t="str">
        <f>Info!C2</f>
        <v>სს "ბანკი ქართუ"</v>
      </c>
    </row>
    <row r="2" spans="1:19">
      <c r="A2" s="1" t="s">
        <v>109</v>
      </c>
      <c r="B2" s="500">
        <f>'1. key ratios'!B2</f>
        <v>45382</v>
      </c>
    </row>
    <row r="4" spans="1:19" ht="26.25" thickBot="1">
      <c r="A4" s="19" t="s">
        <v>259</v>
      </c>
      <c r="B4" s="147" t="s">
        <v>294</v>
      </c>
    </row>
    <row r="5" spans="1:19">
      <c r="A5" s="59"/>
      <c r="B5" s="60"/>
      <c r="C5" s="54" t="s">
        <v>0</v>
      </c>
      <c r="D5" s="54" t="s">
        <v>1</v>
      </c>
      <c r="E5" s="54" t="s">
        <v>2</v>
      </c>
      <c r="F5" s="54" t="s">
        <v>3</v>
      </c>
      <c r="G5" s="54" t="s">
        <v>4</v>
      </c>
      <c r="H5" s="54" t="s">
        <v>5</v>
      </c>
      <c r="I5" s="54" t="s">
        <v>145</v>
      </c>
      <c r="J5" s="54" t="s">
        <v>146</v>
      </c>
      <c r="K5" s="54" t="s">
        <v>147</v>
      </c>
      <c r="L5" s="54" t="s">
        <v>148</v>
      </c>
      <c r="M5" s="54" t="s">
        <v>149</v>
      </c>
      <c r="N5" s="54" t="s">
        <v>150</v>
      </c>
      <c r="O5" s="54" t="s">
        <v>281</v>
      </c>
      <c r="P5" s="54" t="s">
        <v>282</v>
      </c>
      <c r="Q5" s="54" t="s">
        <v>283</v>
      </c>
      <c r="R5" s="143" t="s">
        <v>284</v>
      </c>
      <c r="S5" s="55" t="s">
        <v>285</v>
      </c>
    </row>
    <row r="6" spans="1:19" ht="46.5" customHeight="1">
      <c r="A6" s="75"/>
      <c r="B6" s="735" t="s">
        <v>286</v>
      </c>
      <c r="C6" s="733">
        <v>0</v>
      </c>
      <c r="D6" s="734"/>
      <c r="E6" s="733">
        <v>0.2</v>
      </c>
      <c r="F6" s="734"/>
      <c r="G6" s="733">
        <v>0.35</v>
      </c>
      <c r="H6" s="734"/>
      <c r="I6" s="733">
        <v>0.5</v>
      </c>
      <c r="J6" s="734"/>
      <c r="K6" s="733">
        <v>0.75</v>
      </c>
      <c r="L6" s="734"/>
      <c r="M6" s="733">
        <v>1</v>
      </c>
      <c r="N6" s="734"/>
      <c r="O6" s="733">
        <v>1.5</v>
      </c>
      <c r="P6" s="734"/>
      <c r="Q6" s="733">
        <v>2.5</v>
      </c>
      <c r="R6" s="734"/>
      <c r="S6" s="731" t="s">
        <v>156</v>
      </c>
    </row>
    <row r="7" spans="1:19">
      <c r="A7" s="75"/>
      <c r="B7" s="736"/>
      <c r="C7" s="146" t="s">
        <v>279</v>
      </c>
      <c r="D7" s="146" t="s">
        <v>280</v>
      </c>
      <c r="E7" s="146" t="s">
        <v>279</v>
      </c>
      <c r="F7" s="146" t="s">
        <v>280</v>
      </c>
      <c r="G7" s="146" t="s">
        <v>279</v>
      </c>
      <c r="H7" s="146" t="s">
        <v>280</v>
      </c>
      <c r="I7" s="146" t="s">
        <v>279</v>
      </c>
      <c r="J7" s="146" t="s">
        <v>280</v>
      </c>
      <c r="K7" s="146" t="s">
        <v>279</v>
      </c>
      <c r="L7" s="146" t="s">
        <v>280</v>
      </c>
      <c r="M7" s="146" t="s">
        <v>279</v>
      </c>
      <c r="N7" s="146" t="s">
        <v>280</v>
      </c>
      <c r="O7" s="146" t="s">
        <v>279</v>
      </c>
      <c r="P7" s="146" t="s">
        <v>280</v>
      </c>
      <c r="Q7" s="146" t="s">
        <v>279</v>
      </c>
      <c r="R7" s="146" t="s">
        <v>280</v>
      </c>
      <c r="S7" s="732"/>
    </row>
    <row r="8" spans="1:19">
      <c r="A8" s="58">
        <v>1</v>
      </c>
      <c r="B8" s="94" t="s">
        <v>134</v>
      </c>
      <c r="C8" s="585">
        <v>48478506.955330595</v>
      </c>
      <c r="D8" s="585"/>
      <c r="E8" s="585">
        <v>0</v>
      </c>
      <c r="F8" s="586"/>
      <c r="G8" s="585">
        <v>0</v>
      </c>
      <c r="H8" s="585"/>
      <c r="I8" s="585">
        <v>0</v>
      </c>
      <c r="J8" s="585"/>
      <c r="K8" s="585">
        <v>0</v>
      </c>
      <c r="L8" s="585"/>
      <c r="M8" s="585">
        <v>239191371.07675207</v>
      </c>
      <c r="N8" s="585">
        <v>0</v>
      </c>
      <c r="O8" s="585">
        <v>0</v>
      </c>
      <c r="P8" s="585"/>
      <c r="Q8" s="585">
        <v>0</v>
      </c>
      <c r="R8" s="586"/>
      <c r="S8" s="672">
        <v>239191371.07675207</v>
      </c>
    </row>
    <row r="9" spans="1:19">
      <c r="A9" s="58">
        <v>2</v>
      </c>
      <c r="B9" s="94" t="s">
        <v>135</v>
      </c>
      <c r="C9" s="585">
        <v>0</v>
      </c>
      <c r="D9" s="585"/>
      <c r="E9" s="585">
        <v>0</v>
      </c>
      <c r="F9" s="585"/>
      <c r="G9" s="585">
        <v>0</v>
      </c>
      <c r="H9" s="585"/>
      <c r="I9" s="585">
        <v>0</v>
      </c>
      <c r="J9" s="585"/>
      <c r="K9" s="585">
        <v>0</v>
      </c>
      <c r="L9" s="585"/>
      <c r="M9" s="585">
        <v>0</v>
      </c>
      <c r="N9" s="585">
        <v>0</v>
      </c>
      <c r="O9" s="585">
        <v>0</v>
      </c>
      <c r="P9" s="585"/>
      <c r="Q9" s="585">
        <v>0</v>
      </c>
      <c r="R9" s="586"/>
      <c r="S9" s="672">
        <v>0</v>
      </c>
    </row>
    <row r="10" spans="1:19">
      <c r="A10" s="58">
        <v>3</v>
      </c>
      <c r="B10" s="94" t="s">
        <v>136</v>
      </c>
      <c r="C10" s="585">
        <v>0</v>
      </c>
      <c r="D10" s="585"/>
      <c r="E10" s="585">
        <v>0</v>
      </c>
      <c r="F10" s="585"/>
      <c r="G10" s="585">
        <v>0</v>
      </c>
      <c r="H10" s="585"/>
      <c r="I10" s="585">
        <v>0</v>
      </c>
      <c r="J10" s="585"/>
      <c r="K10" s="585">
        <v>0</v>
      </c>
      <c r="L10" s="585"/>
      <c r="M10" s="585">
        <v>0</v>
      </c>
      <c r="N10" s="585">
        <v>0</v>
      </c>
      <c r="O10" s="585">
        <v>0</v>
      </c>
      <c r="P10" s="585"/>
      <c r="Q10" s="585">
        <v>0</v>
      </c>
      <c r="R10" s="586"/>
      <c r="S10" s="672">
        <v>0</v>
      </c>
    </row>
    <row r="11" spans="1:19">
      <c r="A11" s="58">
        <v>4</v>
      </c>
      <c r="B11" s="94" t="s">
        <v>137</v>
      </c>
      <c r="C11" s="585">
        <v>0</v>
      </c>
      <c r="D11" s="585"/>
      <c r="E11" s="585">
        <v>0</v>
      </c>
      <c r="F11" s="585"/>
      <c r="G11" s="585">
        <v>0</v>
      </c>
      <c r="H11" s="585"/>
      <c r="I11" s="585">
        <v>0</v>
      </c>
      <c r="J11" s="585"/>
      <c r="K11" s="585">
        <v>0</v>
      </c>
      <c r="L11" s="585"/>
      <c r="M11" s="585">
        <v>0</v>
      </c>
      <c r="N11" s="585">
        <v>0</v>
      </c>
      <c r="O11" s="585">
        <v>0</v>
      </c>
      <c r="P11" s="585"/>
      <c r="Q11" s="585">
        <v>0</v>
      </c>
      <c r="R11" s="586"/>
      <c r="S11" s="672">
        <v>0</v>
      </c>
    </row>
    <row r="12" spans="1:19">
      <c r="A12" s="58">
        <v>5</v>
      </c>
      <c r="B12" s="94" t="s">
        <v>948</v>
      </c>
      <c r="C12" s="585">
        <v>0</v>
      </c>
      <c r="D12" s="585"/>
      <c r="E12" s="585">
        <v>0</v>
      </c>
      <c r="F12" s="585"/>
      <c r="G12" s="585">
        <v>0</v>
      </c>
      <c r="H12" s="585"/>
      <c r="I12" s="585">
        <v>0</v>
      </c>
      <c r="J12" s="585"/>
      <c r="K12" s="585">
        <v>0</v>
      </c>
      <c r="L12" s="585"/>
      <c r="M12" s="585">
        <v>0</v>
      </c>
      <c r="N12" s="585">
        <v>0</v>
      </c>
      <c r="O12" s="585">
        <v>0</v>
      </c>
      <c r="P12" s="585"/>
      <c r="Q12" s="585">
        <v>0</v>
      </c>
      <c r="R12" s="586"/>
      <c r="S12" s="672">
        <v>0</v>
      </c>
    </row>
    <row r="13" spans="1:19">
      <c r="A13" s="58">
        <v>6</v>
      </c>
      <c r="B13" s="94" t="s">
        <v>138</v>
      </c>
      <c r="C13" s="585">
        <v>0</v>
      </c>
      <c r="D13" s="585"/>
      <c r="E13" s="585">
        <v>447454671.59061277</v>
      </c>
      <c r="F13" s="585"/>
      <c r="G13" s="585">
        <v>0</v>
      </c>
      <c r="H13" s="585"/>
      <c r="I13" s="585">
        <v>146449997.9683001</v>
      </c>
      <c r="J13" s="585"/>
      <c r="K13" s="585">
        <v>0</v>
      </c>
      <c r="L13" s="585"/>
      <c r="M13" s="585">
        <v>0</v>
      </c>
      <c r="N13" s="585">
        <v>0</v>
      </c>
      <c r="O13" s="585">
        <v>0</v>
      </c>
      <c r="P13" s="585"/>
      <c r="Q13" s="585">
        <v>0</v>
      </c>
      <c r="R13" s="586"/>
      <c r="S13" s="672">
        <v>162715933.30227262</v>
      </c>
    </row>
    <row r="14" spans="1:19">
      <c r="A14" s="58">
        <v>7</v>
      </c>
      <c r="B14" s="94" t="s">
        <v>71</v>
      </c>
      <c r="C14" s="585">
        <v>0</v>
      </c>
      <c r="D14" s="585"/>
      <c r="E14" s="585">
        <v>0</v>
      </c>
      <c r="F14" s="585"/>
      <c r="G14" s="585">
        <v>0</v>
      </c>
      <c r="H14" s="585"/>
      <c r="I14" s="585">
        <v>0</v>
      </c>
      <c r="J14" s="585"/>
      <c r="K14" s="585">
        <v>0</v>
      </c>
      <c r="L14" s="585"/>
      <c r="M14" s="585">
        <v>753335606.6218667</v>
      </c>
      <c r="N14" s="585">
        <v>96240913.449026257</v>
      </c>
      <c r="O14" s="585">
        <v>0</v>
      </c>
      <c r="P14" s="585"/>
      <c r="Q14" s="585">
        <v>0</v>
      </c>
      <c r="R14" s="586"/>
      <c r="S14" s="672">
        <v>849576520.07089293</v>
      </c>
    </row>
    <row r="15" spans="1:19">
      <c r="A15" s="58">
        <v>8</v>
      </c>
      <c r="B15" s="94" t="s">
        <v>72</v>
      </c>
      <c r="C15" s="585">
        <v>0</v>
      </c>
      <c r="D15" s="585"/>
      <c r="E15" s="585">
        <v>0</v>
      </c>
      <c r="F15" s="585"/>
      <c r="G15" s="585">
        <v>0</v>
      </c>
      <c r="H15" s="585"/>
      <c r="I15" s="585">
        <v>0</v>
      </c>
      <c r="J15" s="585"/>
      <c r="K15" s="585">
        <v>0</v>
      </c>
      <c r="L15" s="585"/>
      <c r="M15" s="585">
        <v>0</v>
      </c>
      <c r="N15" s="585">
        <v>0</v>
      </c>
      <c r="O15" s="585">
        <v>0</v>
      </c>
      <c r="P15" s="585"/>
      <c r="Q15" s="585">
        <v>0</v>
      </c>
      <c r="R15" s="586"/>
      <c r="S15" s="672">
        <v>0</v>
      </c>
    </row>
    <row r="16" spans="1:19">
      <c r="A16" s="58">
        <v>9</v>
      </c>
      <c r="B16" s="94" t="s">
        <v>949</v>
      </c>
      <c r="C16" s="585">
        <v>0</v>
      </c>
      <c r="D16" s="585"/>
      <c r="E16" s="585">
        <v>0</v>
      </c>
      <c r="F16" s="585"/>
      <c r="G16" s="585">
        <v>0</v>
      </c>
      <c r="H16" s="585"/>
      <c r="I16" s="585">
        <v>0</v>
      </c>
      <c r="J16" s="585"/>
      <c r="K16" s="585">
        <v>0</v>
      </c>
      <c r="L16" s="585"/>
      <c r="M16" s="585">
        <v>0</v>
      </c>
      <c r="N16" s="585">
        <v>0</v>
      </c>
      <c r="O16" s="585">
        <v>0</v>
      </c>
      <c r="P16" s="585"/>
      <c r="Q16" s="585">
        <v>0</v>
      </c>
      <c r="R16" s="586"/>
      <c r="S16" s="672">
        <v>0</v>
      </c>
    </row>
    <row r="17" spans="1:19">
      <c r="A17" s="58">
        <v>10</v>
      </c>
      <c r="B17" s="94" t="s">
        <v>67</v>
      </c>
      <c r="C17" s="585">
        <v>0</v>
      </c>
      <c r="D17" s="585"/>
      <c r="E17" s="585">
        <v>0</v>
      </c>
      <c r="F17" s="585"/>
      <c r="G17" s="585">
        <v>0</v>
      </c>
      <c r="H17" s="585"/>
      <c r="I17" s="585">
        <v>0</v>
      </c>
      <c r="J17" s="585"/>
      <c r="K17" s="585">
        <v>0</v>
      </c>
      <c r="L17" s="585"/>
      <c r="M17" s="585">
        <v>55135249.513306729</v>
      </c>
      <c r="N17" s="585">
        <v>20006.405300084331</v>
      </c>
      <c r="O17" s="585">
        <v>0</v>
      </c>
      <c r="P17" s="585"/>
      <c r="Q17" s="585">
        <v>0</v>
      </c>
      <c r="R17" s="586"/>
      <c r="S17" s="672">
        <v>55155255.91860681</v>
      </c>
    </row>
    <row r="18" spans="1:19">
      <c r="A18" s="58">
        <v>11</v>
      </c>
      <c r="B18" s="94" t="s">
        <v>68</v>
      </c>
      <c r="C18" s="585">
        <v>0</v>
      </c>
      <c r="D18" s="585"/>
      <c r="E18" s="585">
        <v>0</v>
      </c>
      <c r="F18" s="585"/>
      <c r="G18" s="585">
        <v>0</v>
      </c>
      <c r="H18" s="585"/>
      <c r="I18" s="585">
        <v>0</v>
      </c>
      <c r="J18" s="585"/>
      <c r="K18" s="585">
        <v>0</v>
      </c>
      <c r="L18" s="585"/>
      <c r="M18" s="585">
        <v>0</v>
      </c>
      <c r="N18" s="585">
        <v>0</v>
      </c>
      <c r="O18" s="585">
        <v>0</v>
      </c>
      <c r="P18" s="585"/>
      <c r="Q18" s="585">
        <v>0</v>
      </c>
      <c r="R18" s="586"/>
      <c r="S18" s="672">
        <v>0</v>
      </c>
    </row>
    <row r="19" spans="1:19">
      <c r="A19" s="58">
        <v>12</v>
      </c>
      <c r="B19" s="94" t="s">
        <v>69</v>
      </c>
      <c r="C19" s="585">
        <v>0</v>
      </c>
      <c r="D19" s="585"/>
      <c r="E19" s="585">
        <v>0</v>
      </c>
      <c r="F19" s="585"/>
      <c r="G19" s="585">
        <v>0</v>
      </c>
      <c r="H19" s="585"/>
      <c r="I19" s="585">
        <v>0</v>
      </c>
      <c r="J19" s="585"/>
      <c r="K19" s="585">
        <v>0</v>
      </c>
      <c r="L19" s="585"/>
      <c r="M19" s="585">
        <v>0</v>
      </c>
      <c r="N19" s="585">
        <v>0</v>
      </c>
      <c r="O19" s="585">
        <v>0</v>
      </c>
      <c r="P19" s="585"/>
      <c r="Q19" s="585">
        <v>0</v>
      </c>
      <c r="R19" s="586"/>
      <c r="S19" s="672">
        <v>0</v>
      </c>
    </row>
    <row r="20" spans="1:19">
      <c r="A20" s="58">
        <v>13</v>
      </c>
      <c r="B20" s="94" t="s">
        <v>70</v>
      </c>
      <c r="C20" s="585">
        <v>0</v>
      </c>
      <c r="D20" s="585"/>
      <c r="E20" s="585">
        <v>0</v>
      </c>
      <c r="F20" s="585"/>
      <c r="G20" s="585">
        <v>0</v>
      </c>
      <c r="H20" s="585"/>
      <c r="I20" s="585">
        <v>0</v>
      </c>
      <c r="J20" s="585"/>
      <c r="K20" s="585">
        <v>0</v>
      </c>
      <c r="L20" s="585"/>
      <c r="M20" s="585">
        <v>0</v>
      </c>
      <c r="N20" s="585">
        <v>0</v>
      </c>
      <c r="O20" s="585">
        <v>0</v>
      </c>
      <c r="P20" s="585"/>
      <c r="Q20" s="585">
        <v>0</v>
      </c>
      <c r="R20" s="586"/>
      <c r="S20" s="672">
        <v>0</v>
      </c>
    </row>
    <row r="21" spans="1:19">
      <c r="A21" s="58">
        <v>14</v>
      </c>
      <c r="B21" s="94" t="s">
        <v>154</v>
      </c>
      <c r="C21" s="585">
        <v>40964807.735586323</v>
      </c>
      <c r="D21" s="585"/>
      <c r="E21" s="585">
        <v>0</v>
      </c>
      <c r="F21" s="585"/>
      <c r="G21" s="585">
        <v>0</v>
      </c>
      <c r="H21" s="585"/>
      <c r="I21" s="585">
        <v>0</v>
      </c>
      <c r="J21" s="585"/>
      <c r="K21" s="585">
        <v>0</v>
      </c>
      <c r="L21" s="585"/>
      <c r="M21" s="585">
        <v>142446115.20620212</v>
      </c>
      <c r="N21" s="585">
        <v>2169019.4354911544</v>
      </c>
      <c r="O21" s="585">
        <v>0</v>
      </c>
      <c r="P21" s="585"/>
      <c r="Q21" s="585">
        <v>9543694.5128328614</v>
      </c>
      <c r="R21" s="586"/>
      <c r="S21" s="672">
        <v>168474370.92377543</v>
      </c>
    </row>
    <row r="22" spans="1:19" s="487" customFormat="1" ht="13.5" thickBot="1">
      <c r="A22" s="483"/>
      <c r="B22" s="484" t="s">
        <v>66</v>
      </c>
      <c r="C22" s="485">
        <f>SUM(C8:C21)</f>
        <v>89443314.690916926</v>
      </c>
      <c r="D22" s="485">
        <f t="shared" ref="D22:S22" si="0">SUM(D8:D21)</f>
        <v>0</v>
      </c>
      <c r="E22" s="485">
        <f t="shared" si="0"/>
        <v>447454671.59061277</v>
      </c>
      <c r="F22" s="485">
        <f t="shared" si="0"/>
        <v>0</v>
      </c>
      <c r="G22" s="485">
        <f t="shared" si="0"/>
        <v>0</v>
      </c>
      <c r="H22" s="485">
        <f t="shared" si="0"/>
        <v>0</v>
      </c>
      <c r="I22" s="485">
        <f t="shared" si="0"/>
        <v>146449997.9683001</v>
      </c>
      <c r="J22" s="485">
        <f t="shared" si="0"/>
        <v>0</v>
      </c>
      <c r="K22" s="485">
        <f t="shared" si="0"/>
        <v>0</v>
      </c>
      <c r="L22" s="485">
        <f t="shared" si="0"/>
        <v>0</v>
      </c>
      <c r="M22" s="485">
        <f t="shared" si="0"/>
        <v>1190108342.4181275</v>
      </c>
      <c r="N22" s="485">
        <f t="shared" si="0"/>
        <v>98429939.289817497</v>
      </c>
      <c r="O22" s="485">
        <f t="shared" si="0"/>
        <v>0</v>
      </c>
      <c r="P22" s="485">
        <f t="shared" si="0"/>
        <v>0</v>
      </c>
      <c r="Q22" s="485">
        <f t="shared" si="0"/>
        <v>9543694.5128328614</v>
      </c>
      <c r="R22" s="485">
        <f t="shared" si="0"/>
        <v>0</v>
      </c>
      <c r="S22" s="673">
        <f t="shared" si="0"/>
        <v>1475113451.2922997</v>
      </c>
    </row>
    <row r="24" spans="1:19">
      <c r="C24" s="549"/>
      <c r="D24" s="549"/>
      <c r="E24" s="549"/>
      <c r="F24" s="549"/>
      <c r="G24" s="549"/>
      <c r="H24" s="549"/>
      <c r="I24" s="549"/>
      <c r="J24" s="549"/>
      <c r="K24" s="549"/>
      <c r="L24" s="549"/>
      <c r="M24" s="549"/>
      <c r="N24" s="549"/>
      <c r="O24" s="549"/>
      <c r="P24" s="549"/>
      <c r="Q24" s="549"/>
      <c r="R24" s="549"/>
      <c r="S24" s="549"/>
    </row>
    <row r="25" spans="1:19">
      <c r="C25" s="549"/>
      <c r="D25" s="549"/>
      <c r="E25" s="549"/>
      <c r="F25" s="549"/>
      <c r="G25" s="549"/>
      <c r="H25" s="549"/>
      <c r="I25" s="549"/>
      <c r="J25" s="549"/>
      <c r="K25" s="549"/>
      <c r="L25" s="549"/>
      <c r="M25" s="549"/>
      <c r="N25" s="549"/>
      <c r="O25" s="549"/>
      <c r="P25" s="549"/>
      <c r="Q25" s="549"/>
      <c r="R25" s="549"/>
      <c r="S25" s="549"/>
    </row>
    <row r="26" spans="1:19">
      <c r="C26" s="549"/>
      <c r="D26" s="549"/>
      <c r="E26" s="549"/>
      <c r="F26" s="549"/>
      <c r="G26" s="549"/>
      <c r="H26" s="549"/>
      <c r="I26" s="549"/>
      <c r="J26" s="549"/>
      <c r="K26" s="549"/>
      <c r="L26" s="549"/>
      <c r="M26" s="549"/>
      <c r="N26" s="549"/>
      <c r="O26" s="549"/>
      <c r="P26" s="549"/>
      <c r="Q26" s="549"/>
      <c r="R26" s="549"/>
      <c r="S26" s="549"/>
    </row>
    <row r="27" spans="1:19">
      <c r="C27" s="549"/>
      <c r="D27" s="549"/>
      <c r="E27" s="549"/>
      <c r="F27" s="549"/>
      <c r="G27" s="549"/>
      <c r="H27" s="549"/>
      <c r="I27" s="549"/>
      <c r="J27" s="549"/>
      <c r="K27" s="549"/>
      <c r="L27" s="549"/>
      <c r="M27" s="549"/>
      <c r="N27" s="549"/>
      <c r="O27" s="549"/>
      <c r="P27" s="549"/>
      <c r="Q27" s="549"/>
      <c r="R27" s="549"/>
      <c r="S27" s="549"/>
    </row>
    <row r="28" spans="1:19">
      <c r="C28" s="549"/>
      <c r="D28" s="549"/>
      <c r="E28" s="549"/>
      <c r="F28" s="549"/>
      <c r="G28" s="549"/>
      <c r="H28" s="549"/>
      <c r="I28" s="549"/>
      <c r="J28" s="549"/>
      <c r="K28" s="549"/>
      <c r="L28" s="549"/>
      <c r="M28" s="549"/>
      <c r="N28" s="549"/>
      <c r="O28" s="549"/>
      <c r="P28" s="549"/>
      <c r="Q28" s="549"/>
      <c r="R28" s="549"/>
      <c r="S28" s="549"/>
    </row>
    <row r="29" spans="1:19">
      <c r="C29" s="549"/>
      <c r="D29" s="549"/>
      <c r="E29" s="549"/>
      <c r="F29" s="549"/>
      <c r="G29" s="549"/>
      <c r="H29" s="549"/>
      <c r="I29" s="549"/>
      <c r="J29" s="549"/>
      <c r="K29" s="549"/>
      <c r="L29" s="549"/>
      <c r="M29" s="549"/>
      <c r="N29" s="549"/>
      <c r="O29" s="549"/>
      <c r="P29" s="549"/>
      <c r="Q29" s="549"/>
      <c r="R29" s="549"/>
      <c r="S29" s="549"/>
    </row>
    <row r="30" spans="1:19">
      <c r="C30" s="549"/>
      <c r="D30" s="549"/>
      <c r="E30" s="549"/>
      <c r="F30" s="549"/>
      <c r="G30" s="549"/>
      <c r="H30" s="549"/>
      <c r="I30" s="549"/>
      <c r="J30" s="549"/>
      <c r="K30" s="549"/>
      <c r="L30" s="549"/>
      <c r="M30" s="549"/>
      <c r="N30" s="549"/>
      <c r="O30" s="549"/>
      <c r="P30" s="549"/>
      <c r="Q30" s="549"/>
      <c r="R30" s="549"/>
      <c r="S30" s="549"/>
    </row>
    <row r="31" spans="1:19">
      <c r="C31" s="549"/>
      <c r="D31" s="549"/>
      <c r="E31" s="549"/>
      <c r="F31" s="549"/>
      <c r="G31" s="549"/>
      <c r="H31" s="549"/>
      <c r="I31" s="549"/>
      <c r="J31" s="549"/>
      <c r="K31" s="549"/>
      <c r="L31" s="549"/>
      <c r="M31" s="549"/>
      <c r="N31" s="549"/>
      <c r="O31" s="549"/>
      <c r="P31" s="549"/>
      <c r="Q31" s="549"/>
      <c r="R31" s="549"/>
      <c r="S31" s="549"/>
    </row>
    <row r="32" spans="1:19">
      <c r="C32" s="549"/>
      <c r="D32" s="549"/>
      <c r="E32" s="549"/>
      <c r="F32" s="549"/>
      <c r="G32" s="549"/>
      <c r="H32" s="549"/>
      <c r="I32" s="549"/>
      <c r="J32" s="549"/>
      <c r="K32" s="549"/>
      <c r="L32" s="549"/>
      <c r="M32" s="549"/>
      <c r="N32" s="549"/>
      <c r="O32" s="549"/>
      <c r="P32" s="549"/>
      <c r="Q32" s="549"/>
      <c r="R32" s="549"/>
      <c r="S32" s="549"/>
    </row>
    <row r="33" spans="3:19">
      <c r="C33" s="549"/>
      <c r="D33" s="549"/>
      <c r="E33" s="549"/>
      <c r="F33" s="549"/>
      <c r="G33" s="549"/>
      <c r="H33" s="549"/>
      <c r="I33" s="549"/>
      <c r="J33" s="549"/>
      <c r="K33" s="549"/>
      <c r="L33" s="549"/>
      <c r="M33" s="549"/>
      <c r="N33" s="549"/>
      <c r="O33" s="549"/>
      <c r="P33" s="549"/>
      <c r="Q33" s="549"/>
      <c r="R33" s="549"/>
      <c r="S33" s="549"/>
    </row>
    <row r="34" spans="3:19">
      <c r="C34" s="549"/>
      <c r="D34" s="549"/>
      <c r="E34" s="549"/>
      <c r="F34" s="549"/>
      <c r="G34" s="549"/>
      <c r="H34" s="549"/>
      <c r="I34" s="549"/>
      <c r="J34" s="549"/>
      <c r="K34" s="549"/>
      <c r="L34" s="549"/>
      <c r="M34" s="549"/>
      <c r="N34" s="549"/>
      <c r="O34" s="549"/>
      <c r="P34" s="549"/>
      <c r="Q34" s="549"/>
      <c r="R34" s="549"/>
      <c r="S34" s="549"/>
    </row>
    <row r="35" spans="3:19">
      <c r="C35" s="549"/>
      <c r="D35" s="549"/>
      <c r="E35" s="549"/>
      <c r="F35" s="549"/>
      <c r="G35" s="549"/>
      <c r="H35" s="549"/>
      <c r="I35" s="549"/>
      <c r="J35" s="549"/>
      <c r="K35" s="549"/>
      <c r="L35" s="549"/>
      <c r="M35" s="549"/>
      <c r="N35" s="549"/>
      <c r="O35" s="549"/>
      <c r="P35" s="549"/>
      <c r="Q35" s="549"/>
      <c r="R35" s="549"/>
      <c r="S35" s="549"/>
    </row>
    <row r="36" spans="3:19">
      <c r="C36" s="549"/>
      <c r="D36" s="549"/>
      <c r="E36" s="549"/>
      <c r="F36" s="549"/>
      <c r="G36" s="549"/>
      <c r="H36" s="549"/>
      <c r="I36" s="549"/>
      <c r="J36" s="549"/>
      <c r="K36" s="549"/>
      <c r="L36" s="549"/>
      <c r="M36" s="549"/>
      <c r="N36" s="549"/>
      <c r="O36" s="549"/>
      <c r="P36" s="549"/>
      <c r="Q36" s="549"/>
      <c r="R36" s="549"/>
      <c r="S36" s="549"/>
    </row>
    <row r="37" spans="3:19">
      <c r="C37" s="549"/>
      <c r="D37" s="549"/>
      <c r="E37" s="549"/>
      <c r="F37" s="549"/>
      <c r="G37" s="549"/>
      <c r="H37" s="549"/>
      <c r="I37" s="549"/>
      <c r="J37" s="549"/>
      <c r="K37" s="549"/>
      <c r="L37" s="549"/>
      <c r="M37" s="549"/>
      <c r="N37" s="549"/>
      <c r="O37" s="549"/>
      <c r="P37" s="549"/>
      <c r="Q37" s="549"/>
      <c r="R37" s="549"/>
      <c r="S37" s="549"/>
    </row>
    <row r="38" spans="3:19">
      <c r="C38" s="549"/>
      <c r="D38" s="549"/>
      <c r="E38" s="549"/>
      <c r="F38" s="549"/>
      <c r="G38" s="549"/>
      <c r="H38" s="549"/>
      <c r="I38" s="549"/>
      <c r="J38" s="549"/>
      <c r="K38" s="549"/>
      <c r="L38" s="549"/>
      <c r="M38" s="549"/>
      <c r="N38" s="549"/>
      <c r="O38" s="549"/>
      <c r="P38" s="549"/>
      <c r="Q38" s="549"/>
      <c r="R38" s="549"/>
      <c r="S38" s="549"/>
    </row>
    <row r="39" spans="3:19">
      <c r="C39" s="549"/>
      <c r="D39" s="549"/>
      <c r="E39" s="549"/>
      <c r="F39" s="549"/>
      <c r="G39" s="549"/>
      <c r="H39" s="549"/>
      <c r="I39" s="549"/>
      <c r="J39" s="549"/>
      <c r="K39" s="549"/>
      <c r="L39" s="549"/>
      <c r="M39" s="549"/>
      <c r="N39" s="549"/>
      <c r="O39" s="549"/>
      <c r="P39" s="549"/>
      <c r="Q39" s="549"/>
      <c r="R39" s="549"/>
      <c r="S39" s="549"/>
    </row>
    <row r="40" spans="3:19">
      <c r="C40" s="549"/>
      <c r="D40" s="549"/>
      <c r="E40" s="549"/>
      <c r="F40" s="549"/>
      <c r="G40" s="549"/>
      <c r="H40" s="549"/>
      <c r="I40" s="549"/>
      <c r="J40" s="549"/>
      <c r="K40" s="549"/>
      <c r="L40" s="549"/>
      <c r="M40" s="549"/>
      <c r="N40" s="549"/>
      <c r="O40" s="549"/>
      <c r="P40" s="549"/>
      <c r="Q40" s="549"/>
      <c r="R40" s="549"/>
      <c r="S40" s="549"/>
    </row>
    <row r="41" spans="3:19">
      <c r="C41" s="549"/>
      <c r="D41" s="549"/>
      <c r="E41" s="549"/>
      <c r="F41" s="549"/>
      <c r="G41" s="549"/>
      <c r="H41" s="549"/>
      <c r="I41" s="549"/>
      <c r="J41" s="549"/>
      <c r="K41" s="549"/>
      <c r="L41" s="549"/>
      <c r="M41" s="549"/>
      <c r="N41" s="549"/>
      <c r="O41" s="549"/>
      <c r="P41" s="549"/>
      <c r="Q41" s="549"/>
      <c r="R41" s="549"/>
      <c r="S41" s="549"/>
    </row>
    <row r="42" spans="3:19">
      <c r="C42" s="549"/>
      <c r="D42" s="549"/>
      <c r="E42" s="549"/>
      <c r="F42" s="549"/>
      <c r="G42" s="549"/>
      <c r="H42" s="549"/>
      <c r="I42" s="549"/>
      <c r="J42" s="549"/>
      <c r="K42" s="549"/>
      <c r="L42" s="549"/>
      <c r="M42" s="549"/>
      <c r="N42" s="549"/>
      <c r="O42" s="549"/>
      <c r="P42" s="549"/>
      <c r="Q42" s="549"/>
      <c r="R42" s="549"/>
      <c r="S42" s="549"/>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V43"/>
  <sheetViews>
    <sheetView zoomScale="80" zoomScaleNormal="80" workbookViewId="0">
      <pane xSplit="2" ySplit="6" topLeftCell="C7" activePane="bottomRight" state="frozen"/>
      <selection activeCell="C27" sqref="C27"/>
      <selection pane="topRight" activeCell="C27" sqref="C27"/>
      <selection pane="bottomLeft" activeCell="C27" sqref="C27"/>
      <selection pane="bottomRight"/>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7109375" style="1" customWidth="1"/>
    <col min="10" max="10" width="21.5703125" style="1" customWidth="1"/>
    <col min="11" max="11" width="15.7109375" style="1" customWidth="1"/>
    <col min="12" max="12" width="13.28515625" style="1" customWidth="1"/>
    <col min="13" max="13" width="20.85546875" style="1" customWidth="1"/>
    <col min="14" max="14" width="19.28515625" style="1" customWidth="1"/>
    <col min="15" max="15" width="18.42578125" style="1" customWidth="1"/>
    <col min="16" max="16" width="19" style="1" customWidth="1"/>
    <col min="17" max="17" width="20.28515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5"/>
  </cols>
  <sheetData>
    <row r="1" spans="1:22">
      <c r="A1" s="1" t="s">
        <v>108</v>
      </c>
      <c r="B1" s="1" t="str">
        <f>Info!C2</f>
        <v>სს "ბანკი ქართუ"</v>
      </c>
    </row>
    <row r="2" spans="1:22">
      <c r="A2" s="1" t="s">
        <v>109</v>
      </c>
      <c r="B2" s="500">
        <f>'1. key ratios'!B2</f>
        <v>45382</v>
      </c>
    </row>
    <row r="4" spans="1:22" ht="27.75" thickBot="1">
      <c r="A4" s="1" t="s">
        <v>260</v>
      </c>
      <c r="B4" s="147" t="s">
        <v>295</v>
      </c>
      <c r="V4" s="113" t="s">
        <v>87</v>
      </c>
    </row>
    <row r="5" spans="1:22">
      <c r="A5" s="39"/>
      <c r="B5" s="40"/>
      <c r="C5" s="737" t="s">
        <v>116</v>
      </c>
      <c r="D5" s="738"/>
      <c r="E5" s="738"/>
      <c r="F5" s="738"/>
      <c r="G5" s="738"/>
      <c r="H5" s="738"/>
      <c r="I5" s="738"/>
      <c r="J5" s="738"/>
      <c r="K5" s="738"/>
      <c r="L5" s="739"/>
      <c r="M5" s="737" t="s">
        <v>117</v>
      </c>
      <c r="N5" s="738"/>
      <c r="O5" s="738"/>
      <c r="P5" s="738"/>
      <c r="Q5" s="738"/>
      <c r="R5" s="738"/>
      <c r="S5" s="739"/>
      <c r="T5" s="742" t="s">
        <v>293</v>
      </c>
      <c r="U5" s="742" t="s">
        <v>292</v>
      </c>
      <c r="V5" s="740" t="s">
        <v>118</v>
      </c>
    </row>
    <row r="6" spans="1:22" s="19" customFormat="1" ht="127.5">
      <c r="A6" s="56"/>
      <c r="B6" s="96"/>
      <c r="C6" s="37" t="s">
        <v>119</v>
      </c>
      <c r="D6" s="36" t="s">
        <v>120</v>
      </c>
      <c r="E6" s="34" t="s">
        <v>121</v>
      </c>
      <c r="F6" s="34" t="s">
        <v>287</v>
      </c>
      <c r="G6" s="36" t="s">
        <v>122</v>
      </c>
      <c r="H6" s="36" t="s">
        <v>123</v>
      </c>
      <c r="I6" s="36" t="s">
        <v>124</v>
      </c>
      <c r="J6" s="36" t="s">
        <v>153</v>
      </c>
      <c r="K6" s="36" t="s">
        <v>125</v>
      </c>
      <c r="L6" s="38" t="s">
        <v>126</v>
      </c>
      <c r="M6" s="37" t="s">
        <v>127</v>
      </c>
      <c r="N6" s="36" t="s">
        <v>128</v>
      </c>
      <c r="O6" s="36" t="s">
        <v>129</v>
      </c>
      <c r="P6" s="36" t="s">
        <v>130</v>
      </c>
      <c r="Q6" s="36" t="s">
        <v>131</v>
      </c>
      <c r="R6" s="36" t="s">
        <v>132</v>
      </c>
      <c r="S6" s="38" t="s">
        <v>133</v>
      </c>
      <c r="T6" s="743"/>
      <c r="U6" s="743"/>
      <c r="V6" s="741"/>
    </row>
    <row r="7" spans="1:22">
      <c r="A7" s="78">
        <v>1</v>
      </c>
      <c r="B7" s="94" t="s">
        <v>134</v>
      </c>
      <c r="C7" s="585">
        <v>0</v>
      </c>
      <c r="D7" s="585">
        <v>0</v>
      </c>
      <c r="E7" s="585">
        <v>0</v>
      </c>
      <c r="F7" s="585">
        <v>0</v>
      </c>
      <c r="G7" s="585">
        <v>0</v>
      </c>
      <c r="H7" s="585">
        <v>0</v>
      </c>
      <c r="I7" s="585">
        <v>0</v>
      </c>
      <c r="J7" s="585">
        <v>0</v>
      </c>
      <c r="K7" s="585">
        <v>0</v>
      </c>
      <c r="L7" s="585">
        <v>0</v>
      </c>
      <c r="M7" s="585">
        <v>0</v>
      </c>
      <c r="N7" s="585">
        <v>0</v>
      </c>
      <c r="O7" s="585">
        <v>0</v>
      </c>
      <c r="P7" s="585">
        <v>0</v>
      </c>
      <c r="Q7" s="585">
        <v>0</v>
      </c>
      <c r="R7" s="585">
        <v>0</v>
      </c>
      <c r="S7" s="585">
        <v>0</v>
      </c>
      <c r="T7" s="674">
        <v>0</v>
      </c>
      <c r="U7" s="674">
        <v>0</v>
      </c>
      <c r="V7" s="675">
        <f>SUM(C7:S7)</f>
        <v>0</v>
      </c>
    </row>
    <row r="8" spans="1:22">
      <c r="A8" s="78">
        <v>2</v>
      </c>
      <c r="B8" s="94" t="s">
        <v>135</v>
      </c>
      <c r="C8" s="585">
        <v>0</v>
      </c>
      <c r="D8" s="585">
        <v>0</v>
      </c>
      <c r="E8" s="585">
        <v>0</v>
      </c>
      <c r="F8" s="585">
        <v>0</v>
      </c>
      <c r="G8" s="585">
        <v>0</v>
      </c>
      <c r="H8" s="585">
        <v>0</v>
      </c>
      <c r="I8" s="585">
        <v>0</v>
      </c>
      <c r="J8" s="585">
        <v>0</v>
      </c>
      <c r="K8" s="585">
        <v>0</v>
      </c>
      <c r="L8" s="585">
        <v>0</v>
      </c>
      <c r="M8" s="585">
        <v>0</v>
      </c>
      <c r="N8" s="585">
        <v>0</v>
      </c>
      <c r="O8" s="585">
        <v>0</v>
      </c>
      <c r="P8" s="585">
        <v>0</v>
      </c>
      <c r="Q8" s="585">
        <v>0</v>
      </c>
      <c r="R8" s="585">
        <v>0</v>
      </c>
      <c r="S8" s="585">
        <v>0</v>
      </c>
      <c r="T8" s="674">
        <v>0</v>
      </c>
      <c r="U8" s="674">
        <v>0</v>
      </c>
      <c r="V8" s="675">
        <f t="shared" ref="V8:V20" si="0">SUM(C8:S8)</f>
        <v>0</v>
      </c>
    </row>
    <row r="9" spans="1:22">
      <c r="A9" s="78">
        <v>3</v>
      </c>
      <c r="B9" s="94" t="s">
        <v>136</v>
      </c>
      <c r="C9" s="585">
        <v>0</v>
      </c>
      <c r="D9" s="585">
        <v>0</v>
      </c>
      <c r="E9" s="585">
        <v>0</v>
      </c>
      <c r="F9" s="585">
        <v>0</v>
      </c>
      <c r="G9" s="585">
        <v>0</v>
      </c>
      <c r="H9" s="585">
        <v>0</v>
      </c>
      <c r="I9" s="585">
        <v>0</v>
      </c>
      <c r="J9" s="585">
        <v>0</v>
      </c>
      <c r="K9" s="585">
        <v>0</v>
      </c>
      <c r="L9" s="585">
        <v>0</v>
      </c>
      <c r="M9" s="585">
        <v>0</v>
      </c>
      <c r="N9" s="585">
        <v>0</v>
      </c>
      <c r="O9" s="585">
        <v>0</v>
      </c>
      <c r="P9" s="585">
        <v>0</v>
      </c>
      <c r="Q9" s="585">
        <v>0</v>
      </c>
      <c r="R9" s="585">
        <v>0</v>
      </c>
      <c r="S9" s="585">
        <v>0</v>
      </c>
      <c r="T9" s="674">
        <v>0</v>
      </c>
      <c r="U9" s="674">
        <v>0</v>
      </c>
      <c r="V9" s="675">
        <f>SUM(C9:S9)</f>
        <v>0</v>
      </c>
    </row>
    <row r="10" spans="1:22">
      <c r="A10" s="78">
        <v>4</v>
      </c>
      <c r="B10" s="94" t="s">
        <v>137</v>
      </c>
      <c r="C10" s="585">
        <v>0</v>
      </c>
      <c r="D10" s="585">
        <v>0</v>
      </c>
      <c r="E10" s="585">
        <v>0</v>
      </c>
      <c r="F10" s="585">
        <v>0</v>
      </c>
      <c r="G10" s="585">
        <v>0</v>
      </c>
      <c r="H10" s="585">
        <v>0</v>
      </c>
      <c r="I10" s="585">
        <v>0</v>
      </c>
      <c r="J10" s="585">
        <v>0</v>
      </c>
      <c r="K10" s="585">
        <v>0</v>
      </c>
      <c r="L10" s="585">
        <v>0</v>
      </c>
      <c r="M10" s="585">
        <v>0</v>
      </c>
      <c r="N10" s="585">
        <v>0</v>
      </c>
      <c r="O10" s="585">
        <v>0</v>
      </c>
      <c r="P10" s="585">
        <v>0</v>
      </c>
      <c r="Q10" s="585">
        <v>0</v>
      </c>
      <c r="R10" s="585">
        <v>0</v>
      </c>
      <c r="S10" s="585">
        <v>0</v>
      </c>
      <c r="T10" s="674">
        <v>0</v>
      </c>
      <c r="U10" s="674">
        <v>0</v>
      </c>
      <c r="V10" s="675">
        <f t="shared" si="0"/>
        <v>0</v>
      </c>
    </row>
    <row r="11" spans="1:22">
      <c r="A11" s="78">
        <v>5</v>
      </c>
      <c r="B11" s="94" t="s">
        <v>948</v>
      </c>
      <c r="C11" s="585">
        <v>0</v>
      </c>
      <c r="D11" s="585">
        <v>0</v>
      </c>
      <c r="E11" s="585">
        <v>0</v>
      </c>
      <c r="F11" s="585">
        <v>0</v>
      </c>
      <c r="G11" s="585">
        <v>0</v>
      </c>
      <c r="H11" s="585">
        <v>0</v>
      </c>
      <c r="I11" s="585">
        <v>0</v>
      </c>
      <c r="J11" s="585">
        <v>0</v>
      </c>
      <c r="K11" s="585">
        <v>0</v>
      </c>
      <c r="L11" s="585">
        <v>0</v>
      </c>
      <c r="M11" s="585">
        <v>0</v>
      </c>
      <c r="N11" s="585">
        <v>0</v>
      </c>
      <c r="O11" s="585">
        <v>0</v>
      </c>
      <c r="P11" s="585">
        <v>0</v>
      </c>
      <c r="Q11" s="585">
        <v>0</v>
      </c>
      <c r="R11" s="585">
        <v>0</v>
      </c>
      <c r="S11" s="585">
        <v>0</v>
      </c>
      <c r="T11" s="674">
        <v>0</v>
      </c>
      <c r="U11" s="674">
        <v>0</v>
      </c>
      <c r="V11" s="675">
        <f t="shared" si="0"/>
        <v>0</v>
      </c>
    </row>
    <row r="12" spans="1:22">
      <c r="A12" s="78">
        <v>6</v>
      </c>
      <c r="B12" s="94" t="s">
        <v>138</v>
      </c>
      <c r="C12" s="585">
        <v>0</v>
      </c>
      <c r="D12" s="585">
        <v>0</v>
      </c>
      <c r="E12" s="585">
        <v>0</v>
      </c>
      <c r="F12" s="585">
        <v>0</v>
      </c>
      <c r="G12" s="585">
        <v>0</v>
      </c>
      <c r="H12" s="585">
        <v>0</v>
      </c>
      <c r="I12" s="585">
        <v>0</v>
      </c>
      <c r="J12" s="585">
        <v>0</v>
      </c>
      <c r="K12" s="585">
        <v>0</v>
      </c>
      <c r="L12" s="585">
        <v>0</v>
      </c>
      <c r="M12" s="585">
        <v>0</v>
      </c>
      <c r="N12" s="585">
        <v>0</v>
      </c>
      <c r="O12" s="585">
        <v>0</v>
      </c>
      <c r="P12" s="585">
        <v>0</v>
      </c>
      <c r="Q12" s="585">
        <v>0</v>
      </c>
      <c r="R12" s="585">
        <v>0</v>
      </c>
      <c r="S12" s="585">
        <v>0</v>
      </c>
      <c r="T12" s="674">
        <v>0</v>
      </c>
      <c r="U12" s="674">
        <v>0</v>
      </c>
      <c r="V12" s="675">
        <f t="shared" si="0"/>
        <v>0</v>
      </c>
    </row>
    <row r="13" spans="1:22">
      <c r="A13" s="78">
        <v>7</v>
      </c>
      <c r="B13" s="94" t="s">
        <v>71</v>
      </c>
      <c r="C13" s="585">
        <v>0</v>
      </c>
      <c r="D13" s="585">
        <v>52291824.784418985</v>
      </c>
      <c r="E13" s="585">
        <v>0</v>
      </c>
      <c r="F13" s="585">
        <v>0</v>
      </c>
      <c r="G13" s="585">
        <v>0</v>
      </c>
      <c r="H13" s="585">
        <v>0</v>
      </c>
      <c r="I13" s="585">
        <v>0</v>
      </c>
      <c r="J13" s="585">
        <v>0</v>
      </c>
      <c r="K13" s="585">
        <v>0</v>
      </c>
      <c r="L13" s="585">
        <v>0</v>
      </c>
      <c r="M13" s="585">
        <v>0</v>
      </c>
      <c r="N13" s="585">
        <v>0</v>
      </c>
      <c r="O13" s="585">
        <v>0</v>
      </c>
      <c r="P13" s="585">
        <v>0</v>
      </c>
      <c r="Q13" s="585">
        <v>0</v>
      </c>
      <c r="R13" s="585">
        <v>0</v>
      </c>
      <c r="S13" s="585">
        <v>0</v>
      </c>
      <c r="T13" s="674">
        <v>40678810.234077588</v>
      </c>
      <c r="U13" s="674">
        <v>11613014.550341394</v>
      </c>
      <c r="V13" s="675">
        <f t="shared" si="0"/>
        <v>52291824.784418985</v>
      </c>
    </row>
    <row r="14" spans="1:22">
      <c r="A14" s="78">
        <v>8</v>
      </c>
      <c r="B14" s="94" t="s">
        <v>72</v>
      </c>
      <c r="C14" s="585">
        <v>0</v>
      </c>
      <c r="D14" s="585">
        <v>0</v>
      </c>
      <c r="E14" s="585">
        <v>0</v>
      </c>
      <c r="F14" s="585">
        <v>0</v>
      </c>
      <c r="G14" s="585">
        <v>0</v>
      </c>
      <c r="H14" s="585">
        <v>0</v>
      </c>
      <c r="I14" s="585">
        <v>0</v>
      </c>
      <c r="J14" s="585">
        <v>0</v>
      </c>
      <c r="K14" s="585">
        <v>0</v>
      </c>
      <c r="L14" s="585">
        <v>0</v>
      </c>
      <c r="M14" s="585">
        <v>0</v>
      </c>
      <c r="N14" s="585">
        <v>0</v>
      </c>
      <c r="O14" s="585">
        <v>0</v>
      </c>
      <c r="P14" s="585">
        <v>0</v>
      </c>
      <c r="Q14" s="585">
        <v>0</v>
      </c>
      <c r="R14" s="585">
        <v>0</v>
      </c>
      <c r="S14" s="585">
        <v>0</v>
      </c>
      <c r="T14" s="674">
        <v>0</v>
      </c>
      <c r="U14" s="674">
        <v>0</v>
      </c>
      <c r="V14" s="675">
        <f t="shared" si="0"/>
        <v>0</v>
      </c>
    </row>
    <row r="15" spans="1:22">
      <c r="A15" s="78">
        <v>9</v>
      </c>
      <c r="B15" s="94" t="s">
        <v>949</v>
      </c>
      <c r="C15" s="585">
        <v>0</v>
      </c>
      <c r="D15" s="585">
        <v>0</v>
      </c>
      <c r="E15" s="585">
        <v>0</v>
      </c>
      <c r="F15" s="585">
        <v>0</v>
      </c>
      <c r="G15" s="585">
        <v>0</v>
      </c>
      <c r="H15" s="585">
        <v>0</v>
      </c>
      <c r="I15" s="585">
        <v>0</v>
      </c>
      <c r="J15" s="585">
        <v>0</v>
      </c>
      <c r="K15" s="585">
        <v>0</v>
      </c>
      <c r="L15" s="585">
        <v>0</v>
      </c>
      <c r="M15" s="585">
        <v>0</v>
      </c>
      <c r="N15" s="585">
        <v>0</v>
      </c>
      <c r="O15" s="585">
        <v>0</v>
      </c>
      <c r="P15" s="585">
        <v>0</v>
      </c>
      <c r="Q15" s="585">
        <v>0</v>
      </c>
      <c r="R15" s="585">
        <v>0</v>
      </c>
      <c r="S15" s="585">
        <v>0</v>
      </c>
      <c r="T15" s="674">
        <v>0</v>
      </c>
      <c r="U15" s="674">
        <v>0</v>
      </c>
      <c r="V15" s="675">
        <f t="shared" si="0"/>
        <v>0</v>
      </c>
    </row>
    <row r="16" spans="1:22">
      <c r="A16" s="78">
        <v>10</v>
      </c>
      <c r="B16" s="94" t="s">
        <v>67</v>
      </c>
      <c r="C16" s="585">
        <v>0</v>
      </c>
      <c r="D16" s="585">
        <v>0</v>
      </c>
      <c r="E16" s="585">
        <v>0</v>
      </c>
      <c r="F16" s="585">
        <v>0</v>
      </c>
      <c r="G16" s="585">
        <v>0</v>
      </c>
      <c r="H16" s="585">
        <v>0</v>
      </c>
      <c r="I16" s="585">
        <v>0</v>
      </c>
      <c r="J16" s="585">
        <v>0</v>
      </c>
      <c r="K16" s="585">
        <v>0</v>
      </c>
      <c r="L16" s="585">
        <v>0</v>
      </c>
      <c r="M16" s="585">
        <v>0</v>
      </c>
      <c r="N16" s="585">
        <v>0</v>
      </c>
      <c r="O16" s="585">
        <v>0</v>
      </c>
      <c r="P16" s="585">
        <v>0</v>
      </c>
      <c r="Q16" s="585">
        <v>0</v>
      </c>
      <c r="R16" s="585">
        <v>0</v>
      </c>
      <c r="S16" s="585">
        <v>0</v>
      </c>
      <c r="T16" s="674">
        <v>0</v>
      </c>
      <c r="U16" s="674">
        <v>0</v>
      </c>
      <c r="V16" s="675">
        <f t="shared" si="0"/>
        <v>0</v>
      </c>
    </row>
    <row r="17" spans="1:22">
      <c r="A17" s="78">
        <v>11</v>
      </c>
      <c r="B17" s="94" t="s">
        <v>68</v>
      </c>
      <c r="C17" s="585">
        <v>0</v>
      </c>
      <c r="D17" s="585">
        <v>0</v>
      </c>
      <c r="E17" s="585">
        <v>0</v>
      </c>
      <c r="F17" s="585">
        <v>0</v>
      </c>
      <c r="G17" s="585">
        <v>0</v>
      </c>
      <c r="H17" s="585">
        <v>0</v>
      </c>
      <c r="I17" s="585">
        <v>0</v>
      </c>
      <c r="J17" s="585">
        <v>0</v>
      </c>
      <c r="K17" s="585">
        <v>0</v>
      </c>
      <c r="L17" s="585">
        <v>0</v>
      </c>
      <c r="M17" s="585">
        <v>0</v>
      </c>
      <c r="N17" s="585">
        <v>0</v>
      </c>
      <c r="O17" s="585">
        <v>0</v>
      </c>
      <c r="P17" s="585">
        <v>0</v>
      </c>
      <c r="Q17" s="585">
        <v>0</v>
      </c>
      <c r="R17" s="585">
        <v>0</v>
      </c>
      <c r="S17" s="585">
        <v>0</v>
      </c>
      <c r="T17" s="674">
        <v>0</v>
      </c>
      <c r="U17" s="674">
        <v>0</v>
      </c>
      <c r="V17" s="675">
        <f t="shared" si="0"/>
        <v>0</v>
      </c>
    </row>
    <row r="18" spans="1:22">
      <c r="A18" s="78">
        <v>12</v>
      </c>
      <c r="B18" s="94" t="s">
        <v>69</v>
      </c>
      <c r="C18" s="585">
        <v>0</v>
      </c>
      <c r="D18" s="585">
        <v>0</v>
      </c>
      <c r="E18" s="585">
        <v>0</v>
      </c>
      <c r="F18" s="585">
        <v>0</v>
      </c>
      <c r="G18" s="585">
        <v>0</v>
      </c>
      <c r="H18" s="585">
        <v>0</v>
      </c>
      <c r="I18" s="585">
        <v>0</v>
      </c>
      <c r="J18" s="585">
        <v>0</v>
      </c>
      <c r="K18" s="585">
        <v>0</v>
      </c>
      <c r="L18" s="585">
        <v>0</v>
      </c>
      <c r="M18" s="585">
        <v>0</v>
      </c>
      <c r="N18" s="585">
        <v>0</v>
      </c>
      <c r="O18" s="585">
        <v>0</v>
      </c>
      <c r="P18" s="585">
        <v>0</v>
      </c>
      <c r="Q18" s="585">
        <v>0</v>
      </c>
      <c r="R18" s="585">
        <v>0</v>
      </c>
      <c r="S18" s="585">
        <v>0</v>
      </c>
      <c r="T18" s="674">
        <v>0</v>
      </c>
      <c r="U18" s="674">
        <v>0</v>
      </c>
      <c r="V18" s="675">
        <f t="shared" si="0"/>
        <v>0</v>
      </c>
    </row>
    <row r="19" spans="1:22">
      <c r="A19" s="78">
        <v>13</v>
      </c>
      <c r="B19" s="94" t="s">
        <v>70</v>
      </c>
      <c r="C19" s="585">
        <v>0</v>
      </c>
      <c r="D19" s="585">
        <v>0</v>
      </c>
      <c r="E19" s="585">
        <v>0</v>
      </c>
      <c r="F19" s="585">
        <v>0</v>
      </c>
      <c r="G19" s="585">
        <v>0</v>
      </c>
      <c r="H19" s="585">
        <v>0</v>
      </c>
      <c r="I19" s="585">
        <v>0</v>
      </c>
      <c r="J19" s="585">
        <v>0</v>
      </c>
      <c r="K19" s="585">
        <v>0</v>
      </c>
      <c r="L19" s="585">
        <v>0</v>
      </c>
      <c r="M19" s="585">
        <v>0</v>
      </c>
      <c r="N19" s="585">
        <v>0</v>
      </c>
      <c r="O19" s="585">
        <v>0</v>
      </c>
      <c r="P19" s="585">
        <v>0</v>
      </c>
      <c r="Q19" s="585">
        <v>0</v>
      </c>
      <c r="R19" s="585">
        <v>0</v>
      </c>
      <c r="S19" s="585">
        <v>0</v>
      </c>
      <c r="T19" s="674">
        <v>0</v>
      </c>
      <c r="U19" s="674">
        <v>0</v>
      </c>
      <c r="V19" s="675">
        <f t="shared" si="0"/>
        <v>0</v>
      </c>
    </row>
    <row r="20" spans="1:22">
      <c r="A20" s="78">
        <v>14</v>
      </c>
      <c r="B20" s="94" t="s">
        <v>154</v>
      </c>
      <c r="C20" s="585">
        <v>0</v>
      </c>
      <c r="D20" s="585">
        <v>1940308.3458936212</v>
      </c>
      <c r="E20" s="585">
        <v>0</v>
      </c>
      <c r="F20" s="585">
        <v>0</v>
      </c>
      <c r="G20" s="585">
        <v>0</v>
      </c>
      <c r="H20" s="585">
        <v>0</v>
      </c>
      <c r="I20" s="585">
        <v>0</v>
      </c>
      <c r="J20" s="585">
        <v>0</v>
      </c>
      <c r="K20" s="585">
        <v>0</v>
      </c>
      <c r="L20" s="585">
        <v>0</v>
      </c>
      <c r="M20" s="585">
        <v>0</v>
      </c>
      <c r="N20" s="585">
        <v>0</v>
      </c>
      <c r="O20" s="585">
        <v>0</v>
      </c>
      <c r="P20" s="585">
        <v>0</v>
      </c>
      <c r="Q20" s="585">
        <v>0</v>
      </c>
      <c r="R20" s="585">
        <v>0</v>
      </c>
      <c r="S20" s="585">
        <v>0</v>
      </c>
      <c r="T20" s="674">
        <v>1884223.4490006212</v>
      </c>
      <c r="U20" s="674">
        <v>56084.896892999997</v>
      </c>
      <c r="V20" s="675">
        <f t="shared" si="0"/>
        <v>1940308.3458936212</v>
      </c>
    </row>
    <row r="21" spans="1:22" ht="13.5" thickBot="1">
      <c r="A21" s="41"/>
      <c r="B21" s="42" t="s">
        <v>66</v>
      </c>
      <c r="C21" s="639">
        <f>SUM(C7:C20)</f>
        <v>0</v>
      </c>
      <c r="D21" s="485">
        <f t="shared" ref="D21:V21" si="1">SUM(D7:D20)</f>
        <v>54232133.130312607</v>
      </c>
      <c r="E21" s="485">
        <f t="shared" si="1"/>
        <v>0</v>
      </c>
      <c r="F21" s="485">
        <f t="shared" si="1"/>
        <v>0</v>
      </c>
      <c r="G21" s="485">
        <f t="shared" si="1"/>
        <v>0</v>
      </c>
      <c r="H21" s="485">
        <f t="shared" si="1"/>
        <v>0</v>
      </c>
      <c r="I21" s="485">
        <f t="shared" si="1"/>
        <v>0</v>
      </c>
      <c r="J21" s="485">
        <f t="shared" si="1"/>
        <v>0</v>
      </c>
      <c r="K21" s="485">
        <f t="shared" si="1"/>
        <v>0</v>
      </c>
      <c r="L21" s="486">
        <f t="shared" si="1"/>
        <v>0</v>
      </c>
      <c r="M21" s="639">
        <f t="shared" si="1"/>
        <v>0</v>
      </c>
      <c r="N21" s="485">
        <f t="shared" si="1"/>
        <v>0</v>
      </c>
      <c r="O21" s="485">
        <f t="shared" si="1"/>
        <v>0</v>
      </c>
      <c r="P21" s="485">
        <f t="shared" si="1"/>
        <v>0</v>
      </c>
      <c r="Q21" s="485">
        <f t="shared" si="1"/>
        <v>0</v>
      </c>
      <c r="R21" s="485">
        <f t="shared" si="1"/>
        <v>0</v>
      </c>
      <c r="S21" s="486">
        <f t="shared" si="1"/>
        <v>0</v>
      </c>
      <c r="T21" s="673">
        <f>SUM(T7:T20)</f>
        <v>42563033.683078207</v>
      </c>
      <c r="U21" s="673">
        <f t="shared" si="1"/>
        <v>11669099.447234394</v>
      </c>
      <c r="V21" s="640">
        <f t="shared" si="1"/>
        <v>54232133.130312607</v>
      </c>
    </row>
    <row r="23" spans="1:22">
      <c r="C23" s="547"/>
      <c r="D23" s="547"/>
      <c r="E23" s="547"/>
      <c r="F23" s="547"/>
      <c r="G23" s="547"/>
      <c r="H23" s="547"/>
      <c r="I23" s="547"/>
      <c r="J23" s="547"/>
      <c r="K23" s="547"/>
      <c r="L23" s="547"/>
      <c r="M23" s="547"/>
      <c r="N23" s="547"/>
      <c r="O23" s="547"/>
      <c r="P23" s="547"/>
      <c r="Q23" s="547"/>
      <c r="R23" s="547"/>
      <c r="S23" s="547"/>
      <c r="T23" s="547"/>
      <c r="U23" s="547"/>
      <c r="V23" s="547"/>
    </row>
    <row r="24" spans="1:22">
      <c r="C24" s="547"/>
      <c r="D24" s="547"/>
      <c r="E24" s="547"/>
      <c r="F24" s="547"/>
      <c r="G24" s="547"/>
      <c r="H24" s="547"/>
      <c r="I24" s="547"/>
      <c r="J24" s="547"/>
      <c r="K24" s="547"/>
      <c r="L24" s="547"/>
      <c r="M24" s="547"/>
      <c r="N24" s="547"/>
      <c r="O24" s="547"/>
      <c r="P24" s="547"/>
      <c r="Q24" s="547"/>
      <c r="R24" s="547"/>
      <c r="S24" s="547"/>
      <c r="T24" s="547"/>
      <c r="U24" s="547"/>
      <c r="V24" s="547"/>
    </row>
    <row r="25" spans="1:22">
      <c r="A25" s="18"/>
      <c r="B25" s="18"/>
      <c r="C25" s="547"/>
      <c r="D25" s="547"/>
      <c r="E25" s="547"/>
      <c r="F25" s="547"/>
      <c r="G25" s="547"/>
      <c r="H25" s="547"/>
      <c r="I25" s="547"/>
      <c r="J25" s="547"/>
      <c r="K25" s="547"/>
      <c r="L25" s="547"/>
      <c r="M25" s="547"/>
      <c r="N25" s="547"/>
      <c r="O25" s="547"/>
      <c r="P25" s="547"/>
      <c r="Q25" s="547"/>
      <c r="R25" s="547"/>
      <c r="S25" s="547"/>
      <c r="T25" s="547"/>
      <c r="U25" s="547"/>
      <c r="V25" s="547"/>
    </row>
    <row r="26" spans="1:22">
      <c r="A26" s="18"/>
      <c r="B26" s="35"/>
      <c r="C26" s="547"/>
      <c r="D26" s="547"/>
      <c r="E26" s="547"/>
      <c r="F26" s="547"/>
      <c r="G26" s="547"/>
      <c r="H26" s="547"/>
      <c r="I26" s="547"/>
      <c r="J26" s="547"/>
      <c r="K26" s="547"/>
      <c r="L26" s="547"/>
      <c r="M26" s="547"/>
      <c r="N26" s="547"/>
      <c r="O26" s="547"/>
      <c r="P26" s="547"/>
      <c r="Q26" s="547"/>
      <c r="R26" s="547"/>
      <c r="S26" s="547"/>
      <c r="T26" s="547"/>
      <c r="U26" s="547"/>
      <c r="V26" s="547"/>
    </row>
    <row r="27" spans="1:22">
      <c r="A27" s="18"/>
      <c r="B27" s="18"/>
      <c r="C27" s="547"/>
      <c r="D27" s="547"/>
      <c r="E27" s="547"/>
      <c r="F27" s="547"/>
      <c r="G27" s="547"/>
      <c r="H27" s="547"/>
      <c r="I27" s="547"/>
      <c r="J27" s="547"/>
      <c r="K27" s="547"/>
      <c r="L27" s="547"/>
      <c r="M27" s="547"/>
      <c r="N27" s="547"/>
      <c r="O27" s="547"/>
      <c r="P27" s="547"/>
      <c r="Q27" s="547"/>
      <c r="R27" s="547"/>
      <c r="S27" s="547"/>
      <c r="T27" s="547"/>
      <c r="U27" s="547"/>
      <c r="V27" s="547"/>
    </row>
    <row r="28" spans="1:22">
      <c r="A28" s="18"/>
      <c r="B28" s="35"/>
      <c r="C28" s="547"/>
      <c r="D28" s="547"/>
      <c r="E28" s="547"/>
      <c r="F28" s="547"/>
      <c r="G28" s="547"/>
      <c r="H28" s="547"/>
      <c r="I28" s="547"/>
      <c r="J28" s="547"/>
      <c r="K28" s="547"/>
      <c r="L28" s="547"/>
      <c r="M28" s="547"/>
      <c r="N28" s="547"/>
      <c r="O28" s="547"/>
      <c r="P28" s="547"/>
      <c r="Q28" s="547"/>
      <c r="R28" s="547"/>
      <c r="S28" s="547"/>
      <c r="T28" s="547"/>
      <c r="U28" s="547"/>
      <c r="V28" s="547"/>
    </row>
    <row r="29" spans="1:22">
      <c r="C29" s="547"/>
      <c r="D29" s="547"/>
      <c r="E29" s="547"/>
      <c r="F29" s="547"/>
      <c r="G29" s="547"/>
      <c r="H29" s="547"/>
      <c r="I29" s="547"/>
      <c r="J29" s="547"/>
      <c r="K29" s="547"/>
      <c r="L29" s="547"/>
      <c r="M29" s="547"/>
      <c r="N29" s="547"/>
      <c r="O29" s="547"/>
      <c r="P29" s="547"/>
      <c r="Q29" s="547"/>
      <c r="R29" s="547"/>
      <c r="S29" s="547"/>
      <c r="T29" s="547"/>
      <c r="U29" s="547"/>
      <c r="V29" s="547"/>
    </row>
    <row r="30" spans="1:22">
      <c r="C30" s="547"/>
      <c r="D30" s="547"/>
      <c r="E30" s="547"/>
      <c r="F30" s="547"/>
      <c r="G30" s="547"/>
      <c r="H30" s="547"/>
      <c r="I30" s="547"/>
      <c r="J30" s="547"/>
      <c r="K30" s="547"/>
      <c r="L30" s="547"/>
      <c r="M30" s="547"/>
      <c r="N30" s="547"/>
      <c r="O30" s="547"/>
      <c r="P30" s="547"/>
      <c r="Q30" s="547"/>
      <c r="R30" s="547"/>
      <c r="S30" s="547"/>
      <c r="T30" s="547"/>
      <c r="U30" s="547"/>
      <c r="V30" s="547"/>
    </row>
    <row r="31" spans="1:22">
      <c r="C31" s="547"/>
      <c r="D31" s="547"/>
      <c r="E31" s="547"/>
      <c r="F31" s="547"/>
      <c r="G31" s="547"/>
      <c r="H31" s="547"/>
      <c r="I31" s="547"/>
      <c r="J31" s="547"/>
      <c r="K31" s="547"/>
      <c r="L31" s="547"/>
      <c r="M31" s="547"/>
      <c r="N31" s="547"/>
      <c r="O31" s="547"/>
      <c r="P31" s="547"/>
      <c r="Q31" s="547"/>
      <c r="R31" s="547"/>
      <c r="S31" s="547"/>
      <c r="T31" s="547"/>
      <c r="U31" s="547"/>
      <c r="V31" s="547"/>
    </row>
    <row r="32" spans="1:22">
      <c r="C32" s="547"/>
      <c r="D32" s="547"/>
      <c r="E32" s="547"/>
      <c r="F32" s="547"/>
      <c r="G32" s="547"/>
      <c r="H32" s="547"/>
      <c r="I32" s="547"/>
      <c r="J32" s="547"/>
      <c r="K32" s="547"/>
      <c r="L32" s="547"/>
      <c r="M32" s="547"/>
      <c r="N32" s="547"/>
      <c r="O32" s="547"/>
      <c r="P32" s="547"/>
      <c r="Q32" s="547"/>
      <c r="R32" s="547"/>
      <c r="S32" s="547"/>
      <c r="T32" s="547"/>
      <c r="U32" s="547"/>
      <c r="V32" s="547"/>
    </row>
    <row r="33" spans="3:22">
      <c r="C33" s="547"/>
      <c r="D33" s="547"/>
      <c r="E33" s="547"/>
      <c r="F33" s="547"/>
      <c r="G33" s="547"/>
      <c r="H33" s="547"/>
      <c r="I33" s="547"/>
      <c r="J33" s="547"/>
      <c r="K33" s="547"/>
      <c r="L33" s="547"/>
      <c r="M33" s="547"/>
      <c r="N33" s="547"/>
      <c r="O33" s="547"/>
      <c r="P33" s="547"/>
      <c r="Q33" s="547"/>
      <c r="R33" s="547"/>
      <c r="S33" s="547"/>
      <c r="T33" s="547"/>
      <c r="U33" s="547"/>
      <c r="V33" s="547"/>
    </row>
    <row r="34" spans="3:22">
      <c r="C34" s="547"/>
      <c r="D34" s="547"/>
      <c r="E34" s="547"/>
      <c r="F34" s="547"/>
      <c r="G34" s="547"/>
      <c r="H34" s="547"/>
      <c r="I34" s="547"/>
      <c r="J34" s="547"/>
      <c r="K34" s="547"/>
      <c r="L34" s="547"/>
      <c r="M34" s="547"/>
      <c r="N34" s="547"/>
      <c r="O34" s="547"/>
      <c r="P34" s="547"/>
      <c r="Q34" s="547"/>
      <c r="R34" s="547"/>
      <c r="S34" s="547"/>
      <c r="T34" s="547"/>
      <c r="U34" s="547"/>
      <c r="V34" s="547"/>
    </row>
    <row r="35" spans="3:22">
      <c r="C35" s="547"/>
      <c r="D35" s="547"/>
      <c r="E35" s="547"/>
      <c r="F35" s="547"/>
      <c r="G35" s="547"/>
      <c r="H35" s="547"/>
      <c r="I35" s="547"/>
      <c r="J35" s="547"/>
      <c r="K35" s="547"/>
      <c r="L35" s="547"/>
      <c r="M35" s="547"/>
      <c r="N35" s="547"/>
      <c r="O35" s="547"/>
      <c r="P35" s="547"/>
      <c r="Q35" s="547"/>
      <c r="R35" s="547"/>
      <c r="S35" s="547"/>
      <c r="T35" s="547"/>
      <c r="U35" s="547"/>
      <c r="V35" s="547"/>
    </row>
    <row r="36" spans="3:22">
      <c r="C36" s="547"/>
      <c r="D36" s="547"/>
      <c r="E36" s="547"/>
      <c r="F36" s="547"/>
      <c r="G36" s="547"/>
      <c r="H36" s="547"/>
      <c r="I36" s="547"/>
      <c r="J36" s="547"/>
      <c r="K36" s="547"/>
      <c r="L36" s="547"/>
      <c r="M36" s="547"/>
      <c r="N36" s="547"/>
      <c r="O36" s="547"/>
      <c r="P36" s="547"/>
      <c r="Q36" s="547"/>
      <c r="R36" s="547"/>
      <c r="S36" s="547"/>
      <c r="T36" s="547"/>
      <c r="U36" s="547"/>
      <c r="V36" s="547"/>
    </row>
    <row r="37" spans="3:22">
      <c r="C37" s="547"/>
      <c r="D37" s="547"/>
      <c r="E37" s="547"/>
      <c r="F37" s="547"/>
      <c r="G37" s="547"/>
      <c r="H37" s="547"/>
      <c r="I37" s="547"/>
      <c r="J37" s="547"/>
      <c r="K37" s="547"/>
      <c r="L37" s="547"/>
      <c r="M37" s="547"/>
      <c r="N37" s="547"/>
      <c r="O37" s="547"/>
      <c r="P37" s="547"/>
      <c r="Q37" s="547"/>
      <c r="R37" s="547"/>
      <c r="S37" s="547"/>
      <c r="T37" s="547"/>
      <c r="U37" s="547"/>
      <c r="V37" s="547"/>
    </row>
    <row r="38" spans="3:22">
      <c r="C38" s="547"/>
      <c r="D38" s="547"/>
      <c r="E38" s="547"/>
      <c r="F38" s="547"/>
      <c r="G38" s="547"/>
      <c r="H38" s="547"/>
      <c r="I38" s="547"/>
      <c r="J38" s="547"/>
      <c r="K38" s="547"/>
      <c r="L38" s="547"/>
      <c r="M38" s="547"/>
      <c r="N38" s="547"/>
      <c r="O38" s="547"/>
      <c r="P38" s="547"/>
      <c r="Q38" s="547"/>
      <c r="R38" s="547"/>
      <c r="S38" s="547"/>
      <c r="T38" s="547"/>
      <c r="U38" s="547"/>
      <c r="V38" s="547"/>
    </row>
    <row r="39" spans="3:22">
      <c r="C39" s="547"/>
      <c r="D39" s="547"/>
      <c r="E39" s="547"/>
      <c r="F39" s="547"/>
      <c r="G39" s="547"/>
      <c r="H39" s="547"/>
      <c r="I39" s="547"/>
      <c r="J39" s="547"/>
      <c r="K39" s="547"/>
      <c r="L39" s="547"/>
      <c r="M39" s="547"/>
      <c r="N39" s="547"/>
      <c r="O39" s="547"/>
      <c r="P39" s="547"/>
      <c r="Q39" s="547"/>
      <c r="R39" s="547"/>
      <c r="S39" s="547"/>
      <c r="T39" s="547"/>
      <c r="U39" s="547"/>
      <c r="V39" s="547"/>
    </row>
    <row r="40" spans="3:22">
      <c r="C40" s="547"/>
      <c r="D40" s="547"/>
      <c r="E40" s="547"/>
      <c r="F40" s="547"/>
      <c r="G40" s="547"/>
      <c r="H40" s="547"/>
      <c r="I40" s="547"/>
      <c r="J40" s="547"/>
      <c r="K40" s="547"/>
      <c r="L40" s="547"/>
      <c r="M40" s="547"/>
      <c r="N40" s="547"/>
      <c r="O40" s="547"/>
      <c r="P40" s="547"/>
      <c r="Q40" s="547"/>
      <c r="R40" s="547"/>
      <c r="S40" s="547"/>
      <c r="T40" s="547"/>
      <c r="U40" s="547"/>
      <c r="V40" s="547"/>
    </row>
    <row r="41" spans="3:22">
      <c r="C41" s="547"/>
      <c r="D41" s="547"/>
      <c r="E41" s="547"/>
      <c r="F41" s="547"/>
      <c r="G41" s="547"/>
      <c r="H41" s="547"/>
      <c r="I41" s="547"/>
      <c r="J41" s="547"/>
      <c r="K41" s="547"/>
      <c r="L41" s="547"/>
      <c r="M41" s="547"/>
      <c r="N41" s="547"/>
      <c r="O41" s="547"/>
      <c r="P41" s="547"/>
      <c r="Q41" s="547"/>
      <c r="R41" s="547"/>
      <c r="S41" s="547"/>
      <c r="T41" s="547"/>
      <c r="U41" s="547"/>
      <c r="V41" s="547"/>
    </row>
    <row r="42" spans="3:22">
      <c r="C42" s="547"/>
      <c r="D42" s="547"/>
      <c r="E42" s="547"/>
      <c r="F42" s="547"/>
      <c r="G42" s="547"/>
      <c r="H42" s="547"/>
      <c r="I42" s="547"/>
      <c r="J42" s="547"/>
      <c r="K42" s="547"/>
      <c r="L42" s="547"/>
      <c r="M42" s="547"/>
      <c r="N42" s="547"/>
      <c r="O42" s="547"/>
      <c r="P42" s="547"/>
      <c r="Q42" s="547"/>
      <c r="R42" s="547"/>
      <c r="S42" s="547"/>
      <c r="T42" s="547"/>
      <c r="U42" s="547"/>
      <c r="V42" s="547"/>
    </row>
    <row r="43" spans="3:22">
      <c r="C43" s="547"/>
      <c r="D43" s="547"/>
      <c r="E43" s="547"/>
      <c r="F43" s="547"/>
      <c r="G43" s="547"/>
      <c r="H43" s="547"/>
      <c r="I43" s="547"/>
      <c r="J43" s="547"/>
      <c r="K43" s="547"/>
      <c r="L43" s="547"/>
      <c r="M43" s="547"/>
      <c r="N43" s="547"/>
      <c r="O43" s="547"/>
      <c r="P43" s="547"/>
      <c r="Q43" s="547"/>
      <c r="R43" s="547"/>
      <c r="S43" s="547"/>
      <c r="T43" s="547"/>
      <c r="U43" s="547"/>
      <c r="V43" s="547"/>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O40"/>
  <sheetViews>
    <sheetView zoomScale="80" zoomScaleNormal="80" workbookViewId="0">
      <pane xSplit="1" ySplit="7" topLeftCell="B8" activePane="bottomRight" state="frozen"/>
      <selection activeCell="C27" sqref="C27"/>
      <selection pane="topRight" activeCell="C27" sqref="C27"/>
      <selection pane="bottomLeft" activeCell="C27" sqref="C27"/>
      <selection pane="bottomRight"/>
    </sheetView>
  </sheetViews>
  <sheetFormatPr defaultColWidth="9.140625" defaultRowHeight="12.75"/>
  <cols>
    <col min="1" max="1" width="10.5703125" style="1" bestFit="1" customWidth="1"/>
    <col min="2" max="2" width="101.85546875" style="1" customWidth="1"/>
    <col min="3" max="3" width="18.7109375" style="1" customWidth="1"/>
    <col min="4" max="4" width="14.85546875" style="1" bestFit="1" customWidth="1"/>
    <col min="5" max="5" width="17.7109375" style="1" customWidth="1"/>
    <col min="6" max="6" width="15.85546875" style="1" customWidth="1"/>
    <col min="7" max="7" width="17.42578125" style="1" customWidth="1"/>
    <col min="8" max="8" width="15.28515625" style="1" customWidth="1"/>
    <col min="9" max="16384" width="9.140625" style="5"/>
  </cols>
  <sheetData>
    <row r="1" spans="1:15">
      <c r="A1" s="1" t="s">
        <v>108</v>
      </c>
      <c r="B1" s="1" t="str">
        <f>Info!C2</f>
        <v>სს "ბანკი ქართუ"</v>
      </c>
    </row>
    <row r="2" spans="1:15">
      <c r="A2" s="1" t="s">
        <v>109</v>
      </c>
      <c r="B2" s="500">
        <f>'1. key ratios'!B2</f>
        <v>45382</v>
      </c>
    </row>
    <row r="4" spans="1:15" ht="13.5" thickBot="1">
      <c r="A4" s="1" t="s">
        <v>261</v>
      </c>
      <c r="B4" s="14" t="s">
        <v>296</v>
      </c>
    </row>
    <row r="5" spans="1:15">
      <c r="A5" s="39"/>
      <c r="B5" s="76"/>
      <c r="C5" s="79" t="s">
        <v>0</v>
      </c>
      <c r="D5" s="79" t="s">
        <v>1</v>
      </c>
      <c r="E5" s="79" t="s">
        <v>2</v>
      </c>
      <c r="F5" s="79" t="s">
        <v>3</v>
      </c>
      <c r="G5" s="144" t="s">
        <v>4</v>
      </c>
      <c r="H5" s="80" t="s">
        <v>5</v>
      </c>
      <c r="I5" s="11"/>
    </row>
    <row r="6" spans="1:15" ht="15" customHeight="1">
      <c r="A6" s="75"/>
      <c r="B6" s="9"/>
      <c r="C6" s="735" t="s">
        <v>288</v>
      </c>
      <c r="D6" s="746" t="s">
        <v>309</v>
      </c>
      <c r="E6" s="747"/>
      <c r="F6" s="735" t="s">
        <v>315</v>
      </c>
      <c r="G6" s="735" t="s">
        <v>316</v>
      </c>
      <c r="H6" s="744" t="s">
        <v>290</v>
      </c>
      <c r="I6" s="11"/>
    </row>
    <row r="7" spans="1:15" ht="63.75">
      <c r="A7" s="75"/>
      <c r="B7" s="9"/>
      <c r="C7" s="736"/>
      <c r="D7" s="145" t="s">
        <v>291</v>
      </c>
      <c r="E7" s="145" t="s">
        <v>289</v>
      </c>
      <c r="F7" s="736"/>
      <c r="G7" s="736"/>
      <c r="H7" s="745"/>
      <c r="I7" s="11"/>
    </row>
    <row r="8" spans="1:15">
      <c r="A8" s="32">
        <v>1</v>
      </c>
      <c r="B8" s="94" t="s">
        <v>134</v>
      </c>
      <c r="C8" s="585">
        <v>287669878.03208268</v>
      </c>
      <c r="D8" s="585">
        <v>0</v>
      </c>
      <c r="E8" s="585">
        <v>0</v>
      </c>
      <c r="F8" s="585">
        <v>239191371.07675207</v>
      </c>
      <c r="G8" s="585">
        <v>239191371.07675207</v>
      </c>
      <c r="H8" s="148">
        <f>IFERROR(G8/(C8+E8),0)</f>
        <v>0.83147868213743259</v>
      </c>
      <c r="J8" s="618"/>
      <c r="K8" s="618"/>
      <c r="L8" s="618"/>
      <c r="M8" s="618"/>
      <c r="N8" s="618"/>
      <c r="O8" s="618"/>
    </row>
    <row r="9" spans="1:15" ht="15" customHeight="1">
      <c r="A9" s="32">
        <v>2</v>
      </c>
      <c r="B9" s="94" t="s">
        <v>135</v>
      </c>
      <c r="C9" s="585">
        <v>0</v>
      </c>
      <c r="D9" s="585">
        <v>0</v>
      </c>
      <c r="E9" s="585">
        <v>0</v>
      </c>
      <c r="F9" s="585">
        <v>0</v>
      </c>
      <c r="G9" s="585">
        <v>0</v>
      </c>
      <c r="H9" s="148">
        <f t="shared" ref="H9:H21" si="0">IFERROR(G9/(C9+E9),0)</f>
        <v>0</v>
      </c>
      <c r="J9" s="618"/>
      <c r="K9" s="618"/>
      <c r="L9" s="618"/>
      <c r="M9" s="618"/>
      <c r="N9" s="618"/>
      <c r="O9" s="618"/>
    </row>
    <row r="10" spans="1:15">
      <c r="A10" s="32">
        <v>3</v>
      </c>
      <c r="B10" s="94" t="s">
        <v>136</v>
      </c>
      <c r="C10" s="585">
        <v>0</v>
      </c>
      <c r="D10" s="585">
        <v>0</v>
      </c>
      <c r="E10" s="585">
        <v>0</v>
      </c>
      <c r="F10" s="585">
        <v>0</v>
      </c>
      <c r="G10" s="585">
        <v>0</v>
      </c>
      <c r="H10" s="148">
        <f t="shared" si="0"/>
        <v>0</v>
      </c>
      <c r="J10" s="618"/>
      <c r="K10" s="618"/>
      <c r="L10" s="618"/>
      <c r="M10" s="618"/>
      <c r="N10" s="618"/>
      <c r="O10" s="618"/>
    </row>
    <row r="11" spans="1:15">
      <c r="A11" s="32">
        <v>4</v>
      </c>
      <c r="B11" s="94" t="s">
        <v>137</v>
      </c>
      <c r="C11" s="585">
        <v>0</v>
      </c>
      <c r="D11" s="585">
        <v>0</v>
      </c>
      <c r="E11" s="585">
        <v>0</v>
      </c>
      <c r="F11" s="585">
        <v>0</v>
      </c>
      <c r="G11" s="585">
        <v>0</v>
      </c>
      <c r="H11" s="148">
        <f t="shared" si="0"/>
        <v>0</v>
      </c>
      <c r="J11" s="618"/>
      <c r="K11" s="618"/>
      <c r="L11" s="618"/>
      <c r="M11" s="618"/>
      <c r="N11" s="618"/>
      <c r="O11" s="618"/>
    </row>
    <row r="12" spans="1:15">
      <c r="A12" s="32">
        <v>5</v>
      </c>
      <c r="B12" s="94" t="s">
        <v>948</v>
      </c>
      <c r="C12" s="585">
        <v>0</v>
      </c>
      <c r="D12" s="585">
        <v>0</v>
      </c>
      <c r="E12" s="585">
        <v>0</v>
      </c>
      <c r="F12" s="585">
        <v>0</v>
      </c>
      <c r="G12" s="585">
        <v>0</v>
      </c>
      <c r="H12" s="148">
        <f t="shared" si="0"/>
        <v>0</v>
      </c>
      <c r="J12" s="618"/>
      <c r="K12" s="618"/>
      <c r="L12" s="618"/>
      <c r="M12" s="618"/>
      <c r="N12" s="618"/>
      <c r="O12" s="618"/>
    </row>
    <row r="13" spans="1:15">
      <c r="A13" s="32">
        <v>6</v>
      </c>
      <c r="B13" s="94" t="s">
        <v>138</v>
      </c>
      <c r="C13" s="585">
        <v>593904669.55891287</v>
      </c>
      <c r="D13" s="585">
        <v>0</v>
      </c>
      <c r="E13" s="585">
        <v>0</v>
      </c>
      <c r="F13" s="585">
        <v>162715933.30227262</v>
      </c>
      <c r="G13" s="585">
        <v>162715933.30227262</v>
      </c>
      <c r="H13" s="148">
        <f t="shared" si="0"/>
        <v>0.27397651785280647</v>
      </c>
      <c r="J13" s="618"/>
      <c r="K13" s="618"/>
      <c r="L13" s="618"/>
      <c r="M13" s="618"/>
      <c r="N13" s="618"/>
      <c r="O13" s="618"/>
    </row>
    <row r="14" spans="1:15">
      <c r="A14" s="32">
        <v>7</v>
      </c>
      <c r="B14" s="94" t="s">
        <v>71</v>
      </c>
      <c r="C14" s="585">
        <v>753335606.6218667</v>
      </c>
      <c r="D14" s="585">
        <v>183185066.0719229</v>
      </c>
      <c r="E14" s="585">
        <v>96240913.449026257</v>
      </c>
      <c r="F14" s="585">
        <v>849576520.07089293</v>
      </c>
      <c r="G14" s="585">
        <v>797284695.28647399</v>
      </c>
      <c r="H14" s="148">
        <f t="shared" si="0"/>
        <v>0.93844954097830358</v>
      </c>
      <c r="J14" s="618"/>
      <c r="K14" s="618"/>
      <c r="L14" s="618"/>
      <c r="M14" s="618"/>
      <c r="N14" s="618"/>
      <c r="O14" s="618"/>
    </row>
    <row r="15" spans="1:15">
      <c r="A15" s="32">
        <v>8</v>
      </c>
      <c r="B15" s="94" t="s">
        <v>72</v>
      </c>
      <c r="C15" s="585">
        <v>0</v>
      </c>
      <c r="D15" s="585">
        <v>0</v>
      </c>
      <c r="E15" s="585">
        <v>0</v>
      </c>
      <c r="F15" s="585">
        <v>0</v>
      </c>
      <c r="G15" s="585">
        <v>0</v>
      </c>
      <c r="H15" s="148">
        <f t="shared" si="0"/>
        <v>0</v>
      </c>
      <c r="J15" s="618"/>
      <c r="K15" s="618"/>
      <c r="L15" s="618"/>
      <c r="M15" s="618"/>
      <c r="N15" s="618"/>
      <c r="O15" s="618"/>
    </row>
    <row r="16" spans="1:15">
      <c r="A16" s="32">
        <v>9</v>
      </c>
      <c r="B16" s="94" t="s">
        <v>949</v>
      </c>
      <c r="C16" s="585">
        <v>0</v>
      </c>
      <c r="D16" s="585">
        <v>0</v>
      </c>
      <c r="E16" s="585">
        <v>0</v>
      </c>
      <c r="F16" s="585">
        <v>0</v>
      </c>
      <c r="G16" s="585">
        <v>0</v>
      </c>
      <c r="H16" s="148">
        <f t="shared" si="0"/>
        <v>0</v>
      </c>
      <c r="J16" s="618"/>
      <c r="K16" s="618"/>
      <c r="L16" s="618"/>
      <c r="M16" s="618"/>
      <c r="N16" s="618"/>
      <c r="O16" s="618"/>
    </row>
    <row r="17" spans="1:15">
      <c r="A17" s="32">
        <v>10</v>
      </c>
      <c r="B17" s="94" t="s">
        <v>67</v>
      </c>
      <c r="C17" s="585">
        <v>55135249.513306729</v>
      </c>
      <c r="D17" s="585">
        <v>20006.405300084331</v>
      </c>
      <c r="E17" s="585">
        <v>20006.405300084331</v>
      </c>
      <c r="F17" s="585">
        <v>55155255.91860681</v>
      </c>
      <c r="G17" s="585">
        <v>55155255.91860681</v>
      </c>
      <c r="H17" s="148">
        <f t="shared" si="0"/>
        <v>1</v>
      </c>
      <c r="J17" s="618"/>
      <c r="K17" s="618"/>
      <c r="L17" s="618"/>
      <c r="M17" s="618"/>
      <c r="N17" s="618"/>
      <c r="O17" s="618"/>
    </row>
    <row r="18" spans="1:15">
      <c r="A18" s="32">
        <v>11</v>
      </c>
      <c r="B18" s="94" t="s">
        <v>68</v>
      </c>
      <c r="C18" s="585">
        <v>0</v>
      </c>
      <c r="D18" s="585">
        <v>0</v>
      </c>
      <c r="E18" s="585">
        <v>0</v>
      </c>
      <c r="F18" s="585">
        <v>0</v>
      </c>
      <c r="G18" s="585">
        <v>0</v>
      </c>
      <c r="H18" s="148">
        <f t="shared" si="0"/>
        <v>0</v>
      </c>
      <c r="J18" s="618"/>
      <c r="K18" s="618"/>
      <c r="L18" s="618"/>
      <c r="M18" s="618"/>
      <c r="N18" s="618"/>
      <c r="O18" s="618"/>
    </row>
    <row r="19" spans="1:15">
      <c r="A19" s="32">
        <v>12</v>
      </c>
      <c r="B19" s="94" t="s">
        <v>69</v>
      </c>
      <c r="C19" s="585">
        <v>0</v>
      </c>
      <c r="D19" s="585">
        <v>0</v>
      </c>
      <c r="E19" s="585">
        <v>0</v>
      </c>
      <c r="F19" s="585">
        <v>0</v>
      </c>
      <c r="G19" s="585">
        <v>0</v>
      </c>
      <c r="H19" s="148">
        <f t="shared" si="0"/>
        <v>0</v>
      </c>
      <c r="J19" s="618"/>
      <c r="K19" s="618"/>
      <c r="L19" s="618"/>
      <c r="M19" s="618"/>
      <c r="N19" s="618"/>
      <c r="O19" s="618"/>
    </row>
    <row r="20" spans="1:15">
      <c r="A20" s="32">
        <v>13</v>
      </c>
      <c r="B20" s="94" t="s">
        <v>70</v>
      </c>
      <c r="C20" s="585">
        <v>0</v>
      </c>
      <c r="D20" s="585">
        <v>0</v>
      </c>
      <c r="E20" s="585">
        <v>0</v>
      </c>
      <c r="F20" s="585">
        <v>0</v>
      </c>
      <c r="G20" s="585">
        <v>0</v>
      </c>
      <c r="H20" s="148">
        <f t="shared" si="0"/>
        <v>0</v>
      </c>
      <c r="J20" s="618"/>
      <c r="K20" s="618"/>
      <c r="L20" s="618"/>
      <c r="M20" s="618"/>
      <c r="N20" s="618"/>
      <c r="O20" s="618"/>
    </row>
    <row r="21" spans="1:15">
      <c r="A21" s="32">
        <v>14</v>
      </c>
      <c r="B21" s="94" t="s">
        <v>154</v>
      </c>
      <c r="C21" s="585">
        <v>192954617.45462129</v>
      </c>
      <c r="D21" s="585">
        <v>4338038.8709823089</v>
      </c>
      <c r="E21" s="585">
        <v>2169019.4354911544</v>
      </c>
      <c r="F21" s="585">
        <v>168474370.92377543</v>
      </c>
      <c r="G21" s="585">
        <v>166534062.57788181</v>
      </c>
      <c r="H21" s="148">
        <f t="shared" si="0"/>
        <v>0.85347969744777064</v>
      </c>
      <c r="J21" s="618"/>
      <c r="K21" s="618"/>
      <c r="L21" s="618"/>
      <c r="M21" s="618"/>
      <c r="N21" s="618"/>
      <c r="O21" s="618"/>
    </row>
    <row r="22" spans="1:15" ht="13.5" thickBot="1">
      <c r="A22" s="77"/>
      <c r="B22" s="81" t="s">
        <v>66</v>
      </c>
      <c r="C22" s="485">
        <f>SUM(C8:C21)</f>
        <v>1883000021.1807902</v>
      </c>
      <c r="D22" s="485">
        <f>SUM(D8:D21)</f>
        <v>187543111.3482053</v>
      </c>
      <c r="E22" s="485">
        <f>SUM(E8:E21)</f>
        <v>98429939.289817497</v>
      </c>
      <c r="F22" s="485">
        <f>SUM(F8:F21)</f>
        <v>1475113451.2922997</v>
      </c>
      <c r="G22" s="485">
        <f>SUM(G8:G21)</f>
        <v>1420881318.1619873</v>
      </c>
      <c r="H22" s="149">
        <f>G22/(C22+E22)</f>
        <v>0.7170989368831967</v>
      </c>
      <c r="J22" s="618"/>
      <c r="K22" s="618"/>
      <c r="L22" s="618"/>
      <c r="M22" s="618"/>
      <c r="N22" s="618"/>
      <c r="O22" s="618"/>
    </row>
    <row r="24" spans="1:15">
      <c r="C24" s="549"/>
      <c r="D24" s="549"/>
      <c r="E24" s="549"/>
      <c r="F24" s="549"/>
      <c r="G24" s="549"/>
      <c r="H24" s="549"/>
    </row>
    <row r="25" spans="1:15">
      <c r="C25" s="549"/>
      <c r="D25" s="549"/>
      <c r="E25" s="549"/>
      <c r="F25" s="549"/>
      <c r="G25" s="549"/>
      <c r="H25" s="549"/>
    </row>
    <row r="26" spans="1:15">
      <c r="C26" s="549"/>
      <c r="D26" s="549"/>
      <c r="E26" s="549"/>
      <c r="F26" s="549"/>
      <c r="G26" s="549"/>
      <c r="H26" s="549"/>
    </row>
    <row r="27" spans="1:15">
      <c r="C27" s="549"/>
      <c r="D27" s="549"/>
      <c r="E27" s="549"/>
      <c r="F27" s="549"/>
      <c r="G27" s="549"/>
      <c r="H27" s="549"/>
    </row>
    <row r="28" spans="1:15" ht="10.5" customHeight="1">
      <c r="C28" s="549"/>
      <c r="D28" s="549"/>
      <c r="E28" s="549"/>
      <c r="F28" s="549"/>
      <c r="G28" s="549"/>
      <c r="H28" s="549"/>
    </row>
    <row r="29" spans="1:15">
      <c r="C29" s="549"/>
      <c r="D29" s="549"/>
      <c r="E29" s="549"/>
      <c r="F29" s="549"/>
      <c r="G29" s="549"/>
      <c r="H29" s="549"/>
    </row>
    <row r="30" spans="1:15">
      <c r="C30" s="549"/>
      <c r="D30" s="549"/>
      <c r="E30" s="549"/>
      <c r="F30" s="549"/>
      <c r="G30" s="549"/>
      <c r="H30" s="549"/>
    </row>
    <row r="31" spans="1:15">
      <c r="C31" s="549"/>
      <c r="D31" s="549"/>
      <c r="E31" s="549"/>
      <c r="F31" s="549"/>
      <c r="G31" s="549"/>
      <c r="H31" s="549"/>
    </row>
    <row r="32" spans="1:15">
      <c r="C32" s="549"/>
      <c r="D32" s="549"/>
      <c r="E32" s="549"/>
      <c r="F32" s="549"/>
      <c r="G32" s="549"/>
      <c r="H32" s="549"/>
    </row>
    <row r="33" spans="3:8">
      <c r="C33" s="549"/>
      <c r="D33" s="549"/>
      <c r="E33" s="549"/>
      <c r="F33" s="549"/>
      <c r="G33" s="549"/>
      <c r="H33" s="549"/>
    </row>
    <row r="34" spans="3:8">
      <c r="C34" s="549"/>
      <c r="D34" s="549"/>
      <c r="E34" s="549"/>
      <c r="F34" s="549"/>
      <c r="G34" s="549"/>
      <c r="H34" s="549"/>
    </row>
    <row r="35" spans="3:8">
      <c r="C35" s="549"/>
      <c r="D35" s="549"/>
      <c r="E35" s="549"/>
      <c r="F35" s="549"/>
      <c r="G35" s="549"/>
      <c r="H35" s="549"/>
    </row>
    <row r="36" spans="3:8">
      <c r="C36" s="549"/>
      <c r="D36" s="549"/>
      <c r="E36" s="549"/>
      <c r="F36" s="549"/>
      <c r="G36" s="549"/>
      <c r="H36" s="549"/>
    </row>
    <row r="37" spans="3:8">
      <c r="C37" s="549"/>
      <c r="D37" s="549"/>
      <c r="E37" s="549"/>
      <c r="F37" s="549"/>
      <c r="G37" s="549"/>
      <c r="H37" s="549"/>
    </row>
    <row r="38" spans="3:8">
      <c r="C38" s="549"/>
      <c r="D38" s="549"/>
      <c r="E38" s="549"/>
      <c r="F38" s="549"/>
      <c r="G38" s="549"/>
      <c r="H38" s="549"/>
    </row>
    <row r="39" spans="3:8">
      <c r="C39" s="549"/>
      <c r="D39" s="549"/>
      <c r="E39" s="549"/>
      <c r="F39" s="549"/>
      <c r="G39" s="549"/>
      <c r="H39" s="549"/>
    </row>
    <row r="40" spans="3:8">
      <c r="C40" s="549"/>
      <c r="D40" s="549"/>
      <c r="E40" s="549"/>
      <c r="F40" s="549"/>
      <c r="G40" s="549"/>
      <c r="H40" s="549"/>
    </row>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U50"/>
  <sheetViews>
    <sheetView zoomScale="80" zoomScaleNormal="80" workbookViewId="0">
      <pane xSplit="2" ySplit="6" topLeftCell="C10" activePane="bottomRight" state="frozen"/>
      <selection activeCell="C27" sqref="C27"/>
      <selection pane="topRight" activeCell="C27" sqref="C27"/>
      <selection pane="bottomLeft" activeCell="C27" sqref="C27"/>
      <selection pane="bottomRight"/>
    </sheetView>
  </sheetViews>
  <sheetFormatPr defaultColWidth="9.140625" defaultRowHeight="12.75"/>
  <cols>
    <col min="1" max="1" width="10.5703125" style="1" bestFit="1" customWidth="1"/>
    <col min="2" max="2" width="104.140625" style="1" customWidth="1"/>
    <col min="3" max="3" width="12.7109375" style="1" customWidth="1"/>
    <col min="4" max="5" width="14.85546875" style="1" bestFit="1" customWidth="1"/>
    <col min="6" max="11" width="12.7109375" style="1" customWidth="1"/>
    <col min="12" max="16384" width="9.140625" style="1"/>
  </cols>
  <sheetData>
    <row r="1" spans="1:21">
      <c r="A1" s="1" t="s">
        <v>108</v>
      </c>
      <c r="B1" s="1" t="str">
        <f>Info!C2</f>
        <v>სს "ბანკი ქართუ"</v>
      </c>
    </row>
    <row r="2" spans="1:21">
      <c r="A2" s="1" t="s">
        <v>109</v>
      </c>
      <c r="B2" s="500">
        <f>'1. key ratios'!B2</f>
        <v>45382</v>
      </c>
    </row>
    <row r="4" spans="1:21" ht="13.5" thickBot="1">
      <c r="A4" s="1" t="s">
        <v>352</v>
      </c>
      <c r="B4" s="14" t="s">
        <v>351</v>
      </c>
    </row>
    <row r="5" spans="1:21" ht="30" customHeight="1">
      <c r="A5" s="751"/>
      <c r="B5" s="752"/>
      <c r="C5" s="749" t="s">
        <v>384</v>
      </c>
      <c r="D5" s="749"/>
      <c r="E5" s="749"/>
      <c r="F5" s="749" t="s">
        <v>385</v>
      </c>
      <c r="G5" s="749"/>
      <c r="H5" s="749"/>
      <c r="I5" s="749" t="s">
        <v>386</v>
      </c>
      <c r="J5" s="749"/>
      <c r="K5" s="750"/>
    </row>
    <row r="6" spans="1:21">
      <c r="A6" s="169"/>
      <c r="B6" s="170"/>
      <c r="C6" s="171" t="s">
        <v>26</v>
      </c>
      <c r="D6" s="171" t="s">
        <v>90</v>
      </c>
      <c r="E6" s="171" t="s">
        <v>66</v>
      </c>
      <c r="F6" s="171" t="s">
        <v>26</v>
      </c>
      <c r="G6" s="171" t="s">
        <v>90</v>
      </c>
      <c r="H6" s="171" t="s">
        <v>66</v>
      </c>
      <c r="I6" s="171" t="s">
        <v>26</v>
      </c>
      <c r="J6" s="171" t="s">
        <v>90</v>
      </c>
      <c r="K6" s="173" t="s">
        <v>66</v>
      </c>
    </row>
    <row r="7" spans="1:21">
      <c r="A7" s="174" t="s">
        <v>322</v>
      </c>
      <c r="B7" s="168"/>
      <c r="C7" s="168"/>
      <c r="D7" s="168"/>
      <c r="E7" s="168"/>
      <c r="F7" s="168"/>
      <c r="G7" s="168"/>
      <c r="H7" s="168"/>
      <c r="I7" s="676"/>
      <c r="J7" s="676"/>
      <c r="K7" s="175"/>
    </row>
    <row r="8" spans="1:21">
      <c r="A8" s="167">
        <v>1</v>
      </c>
      <c r="B8" s="152" t="s">
        <v>322</v>
      </c>
      <c r="C8" s="587"/>
      <c r="D8" s="587"/>
      <c r="E8" s="587"/>
      <c r="F8" s="588">
        <v>161313839.63634694</v>
      </c>
      <c r="G8" s="588">
        <v>798419216.81677246</v>
      </c>
      <c r="H8" s="588">
        <v>959733056.45312023</v>
      </c>
      <c r="I8" s="588">
        <v>101272737.27603179</v>
      </c>
      <c r="J8" s="588">
        <v>265916645.57600296</v>
      </c>
      <c r="K8" s="677">
        <v>367189382.85203463</v>
      </c>
      <c r="M8" s="549"/>
      <c r="N8" s="549"/>
      <c r="O8" s="549"/>
      <c r="P8" s="549"/>
      <c r="Q8" s="549"/>
      <c r="R8" s="549"/>
      <c r="S8" s="549"/>
      <c r="T8" s="549"/>
      <c r="U8" s="549"/>
    </row>
    <row r="9" spans="1:21">
      <c r="A9" s="174" t="s">
        <v>323</v>
      </c>
      <c r="B9" s="168"/>
      <c r="C9" s="589"/>
      <c r="D9" s="589"/>
      <c r="E9" s="589"/>
      <c r="F9" s="589"/>
      <c r="G9" s="589"/>
      <c r="H9" s="589"/>
      <c r="I9" s="678"/>
      <c r="J9" s="678"/>
      <c r="K9" s="590"/>
      <c r="M9" s="549"/>
      <c r="N9" s="549"/>
      <c r="O9" s="549"/>
      <c r="P9" s="549"/>
      <c r="Q9" s="549"/>
      <c r="R9" s="549"/>
      <c r="S9" s="549"/>
      <c r="T9" s="549"/>
      <c r="U9" s="549"/>
    </row>
    <row r="10" spans="1:21">
      <c r="A10" s="176">
        <v>2</v>
      </c>
      <c r="B10" s="153" t="s">
        <v>324</v>
      </c>
      <c r="C10" s="262">
        <v>24662224.411666635</v>
      </c>
      <c r="D10" s="262">
        <v>482282513.33640343</v>
      </c>
      <c r="E10" s="262">
        <v>506944737.74806958</v>
      </c>
      <c r="F10" s="262">
        <v>3766610.796059994</v>
      </c>
      <c r="G10" s="262">
        <v>128852775.49198914</v>
      </c>
      <c r="H10" s="262">
        <v>132619386.28804915</v>
      </c>
      <c r="I10" s="679">
        <v>771143.58645555447</v>
      </c>
      <c r="J10" s="679">
        <v>12358065.372179553</v>
      </c>
      <c r="K10" s="680">
        <v>13129208.958635112</v>
      </c>
      <c r="M10" s="549"/>
      <c r="N10" s="549"/>
      <c r="O10" s="549"/>
      <c r="P10" s="549"/>
      <c r="Q10" s="549"/>
      <c r="R10" s="549"/>
      <c r="S10" s="549"/>
      <c r="T10" s="549"/>
      <c r="U10" s="549"/>
    </row>
    <row r="11" spans="1:21">
      <c r="A11" s="176">
        <v>3</v>
      </c>
      <c r="B11" s="153" t="s">
        <v>325</v>
      </c>
      <c r="C11" s="262">
        <v>188004348.84273329</v>
      </c>
      <c r="D11" s="262">
        <v>717525672.91435671</v>
      </c>
      <c r="E11" s="262">
        <v>905530021.75708985</v>
      </c>
      <c r="F11" s="262">
        <v>49988838.901366636</v>
      </c>
      <c r="G11" s="262">
        <v>422897176.28635585</v>
      </c>
      <c r="H11" s="262">
        <v>472886015.18772233</v>
      </c>
      <c r="I11" s="679">
        <v>35506877.39681112</v>
      </c>
      <c r="J11" s="679">
        <v>177397961.43155998</v>
      </c>
      <c r="K11" s="680">
        <v>212904838.82837108</v>
      </c>
      <c r="M11" s="549"/>
      <c r="N11" s="549"/>
      <c r="O11" s="549"/>
      <c r="P11" s="549"/>
      <c r="Q11" s="549"/>
      <c r="R11" s="549"/>
      <c r="S11" s="549"/>
      <c r="T11" s="549"/>
      <c r="U11" s="549"/>
    </row>
    <row r="12" spans="1:21">
      <c r="A12" s="176">
        <v>4</v>
      </c>
      <c r="B12" s="153" t="s">
        <v>326</v>
      </c>
      <c r="C12" s="262">
        <v>0</v>
      </c>
      <c r="D12" s="262">
        <v>0</v>
      </c>
      <c r="E12" s="262">
        <v>0</v>
      </c>
      <c r="F12" s="262">
        <v>0</v>
      </c>
      <c r="G12" s="262">
        <v>0</v>
      </c>
      <c r="H12" s="262">
        <v>0</v>
      </c>
      <c r="I12" s="679">
        <v>0</v>
      </c>
      <c r="J12" s="679">
        <v>0</v>
      </c>
      <c r="K12" s="680">
        <v>0</v>
      </c>
      <c r="M12" s="549"/>
      <c r="N12" s="549"/>
      <c r="O12" s="549"/>
      <c r="P12" s="549"/>
      <c r="Q12" s="549"/>
      <c r="R12" s="549"/>
      <c r="S12" s="549"/>
      <c r="T12" s="549"/>
      <c r="U12" s="549"/>
    </row>
    <row r="13" spans="1:21">
      <c r="A13" s="176">
        <v>5</v>
      </c>
      <c r="B13" s="153" t="s">
        <v>327</v>
      </c>
      <c r="C13" s="262">
        <v>88388628.685444444</v>
      </c>
      <c r="D13" s="262">
        <v>83153383.510845795</v>
      </c>
      <c r="E13" s="262">
        <v>171542012.19629017</v>
      </c>
      <c r="F13" s="262">
        <v>11656313.691969445</v>
      </c>
      <c r="G13" s="262">
        <v>11177884.871230446</v>
      </c>
      <c r="H13" s="262">
        <v>22834198.5631999</v>
      </c>
      <c r="I13" s="679">
        <v>4923814.689272223</v>
      </c>
      <c r="J13" s="679">
        <v>4688662.8790874351</v>
      </c>
      <c r="K13" s="680">
        <v>9612477.5683596637</v>
      </c>
      <c r="M13" s="549"/>
      <c r="N13" s="549"/>
      <c r="O13" s="549"/>
      <c r="P13" s="549"/>
      <c r="Q13" s="549"/>
      <c r="R13" s="549"/>
      <c r="S13" s="549"/>
      <c r="T13" s="549"/>
      <c r="U13" s="549"/>
    </row>
    <row r="14" spans="1:21">
      <c r="A14" s="176">
        <v>6</v>
      </c>
      <c r="B14" s="153" t="s">
        <v>342</v>
      </c>
      <c r="C14" s="262">
        <v>0</v>
      </c>
      <c r="D14" s="262">
        <v>0</v>
      </c>
      <c r="E14" s="262">
        <v>0</v>
      </c>
      <c r="F14" s="262">
        <v>0</v>
      </c>
      <c r="G14" s="262">
        <v>0</v>
      </c>
      <c r="H14" s="262">
        <v>0</v>
      </c>
      <c r="I14" s="679">
        <v>0</v>
      </c>
      <c r="J14" s="679">
        <v>0</v>
      </c>
      <c r="K14" s="680">
        <v>0</v>
      </c>
      <c r="M14" s="549"/>
      <c r="N14" s="549"/>
      <c r="O14" s="549"/>
      <c r="P14" s="549"/>
      <c r="Q14" s="549"/>
      <c r="R14" s="549"/>
      <c r="S14" s="549"/>
      <c r="T14" s="549"/>
      <c r="U14" s="549"/>
    </row>
    <row r="15" spans="1:21">
      <c r="A15" s="176">
        <v>7</v>
      </c>
      <c r="B15" s="153" t="s">
        <v>329</v>
      </c>
      <c r="C15" s="262">
        <v>55459943.284515433</v>
      </c>
      <c r="D15" s="262">
        <v>112828163.12880561</v>
      </c>
      <c r="E15" s="262">
        <v>168288106.41332105</v>
      </c>
      <c r="F15" s="262">
        <v>4087620.2956222231</v>
      </c>
      <c r="G15" s="262">
        <v>5922073.8965611104</v>
      </c>
      <c r="H15" s="262">
        <v>10009694.192183333</v>
      </c>
      <c r="I15" s="679">
        <v>4087620.2956222231</v>
      </c>
      <c r="J15" s="679">
        <v>5922073.8965611104</v>
      </c>
      <c r="K15" s="680">
        <v>10009694.192183333</v>
      </c>
      <c r="M15" s="549"/>
      <c r="N15" s="549"/>
      <c r="O15" s="549"/>
      <c r="P15" s="549"/>
      <c r="Q15" s="549"/>
      <c r="R15" s="549"/>
      <c r="S15" s="549"/>
      <c r="T15" s="549"/>
      <c r="U15" s="549"/>
    </row>
    <row r="16" spans="1:21">
      <c r="A16" s="176">
        <v>8</v>
      </c>
      <c r="B16" s="154" t="s">
        <v>330</v>
      </c>
      <c r="C16" s="262">
        <v>356515145.22435981</v>
      </c>
      <c r="D16" s="262">
        <v>1395789732.8904116</v>
      </c>
      <c r="E16" s="262">
        <v>1752304878.1147707</v>
      </c>
      <c r="F16" s="262">
        <v>69499383.685018301</v>
      </c>
      <c r="G16" s="262">
        <v>568849910.54613662</v>
      </c>
      <c r="H16" s="262">
        <v>638349294.23115468</v>
      </c>
      <c r="I16" s="679">
        <v>45289455.968161121</v>
      </c>
      <c r="J16" s="679">
        <v>200366763.57938811</v>
      </c>
      <c r="K16" s="680">
        <v>245656219.54754922</v>
      </c>
      <c r="M16" s="549"/>
      <c r="N16" s="549"/>
      <c r="O16" s="549"/>
      <c r="P16" s="549"/>
      <c r="Q16" s="549"/>
      <c r="R16" s="549"/>
      <c r="S16" s="549"/>
      <c r="T16" s="549"/>
      <c r="U16" s="549"/>
    </row>
    <row r="17" spans="1:21">
      <c r="A17" s="174" t="s">
        <v>331</v>
      </c>
      <c r="B17" s="168"/>
      <c r="C17" s="589"/>
      <c r="D17" s="589"/>
      <c r="E17" s="589"/>
      <c r="F17" s="589"/>
      <c r="G17" s="589"/>
      <c r="H17" s="589"/>
      <c r="I17" s="678"/>
      <c r="J17" s="678"/>
      <c r="K17" s="590"/>
      <c r="M17" s="549"/>
      <c r="N17" s="549"/>
      <c r="O17" s="549"/>
      <c r="P17" s="549"/>
      <c r="Q17" s="549"/>
      <c r="R17" s="549"/>
      <c r="S17" s="549"/>
      <c r="T17" s="549"/>
      <c r="U17" s="549"/>
    </row>
    <row r="18" spans="1:21">
      <c r="A18" s="176">
        <v>9</v>
      </c>
      <c r="B18" s="153" t="s">
        <v>332</v>
      </c>
      <c r="C18" s="262">
        <v>0</v>
      </c>
      <c r="D18" s="262">
        <v>0</v>
      </c>
      <c r="E18" s="262">
        <v>0</v>
      </c>
      <c r="F18" s="262">
        <v>0</v>
      </c>
      <c r="G18" s="262">
        <v>0</v>
      </c>
      <c r="H18" s="262">
        <v>0</v>
      </c>
      <c r="I18" s="679">
        <v>0</v>
      </c>
      <c r="J18" s="679">
        <v>0</v>
      </c>
      <c r="K18" s="680">
        <v>0</v>
      </c>
      <c r="M18" s="549"/>
      <c r="N18" s="549"/>
      <c r="O18" s="549"/>
      <c r="P18" s="549"/>
      <c r="Q18" s="549"/>
      <c r="R18" s="549"/>
      <c r="S18" s="549"/>
      <c r="T18" s="549"/>
      <c r="U18" s="549"/>
    </row>
    <row r="19" spans="1:21">
      <c r="A19" s="176">
        <v>10</v>
      </c>
      <c r="B19" s="153" t="s">
        <v>333</v>
      </c>
      <c r="C19" s="262">
        <v>357434253.61927134</v>
      </c>
      <c r="D19" s="262">
        <v>1019545711.5231797</v>
      </c>
      <c r="E19" s="262">
        <v>1376979965.1424518</v>
      </c>
      <c r="F19" s="262">
        <v>15229052.140260641</v>
      </c>
      <c r="G19" s="262">
        <v>11190915.93665117</v>
      </c>
      <c r="H19" s="262">
        <v>26419968.076911811</v>
      </c>
      <c r="I19" s="679">
        <v>75270154.500575766</v>
      </c>
      <c r="J19" s="679">
        <v>552592157.4408654</v>
      </c>
      <c r="K19" s="680">
        <v>627862311.94144118</v>
      </c>
      <c r="M19" s="549"/>
      <c r="N19" s="549"/>
      <c r="O19" s="549"/>
      <c r="P19" s="549"/>
      <c r="Q19" s="549"/>
      <c r="R19" s="549"/>
      <c r="S19" s="549"/>
      <c r="T19" s="549"/>
      <c r="U19" s="549"/>
    </row>
    <row r="20" spans="1:21">
      <c r="A20" s="176">
        <v>11</v>
      </c>
      <c r="B20" s="153" t="s">
        <v>334</v>
      </c>
      <c r="C20" s="262">
        <v>30494032.847674474</v>
      </c>
      <c r="D20" s="262">
        <v>17222.473619999986</v>
      </c>
      <c r="E20" s="262">
        <v>30511255.321294487</v>
      </c>
      <c r="F20" s="262">
        <v>487257.86781023425</v>
      </c>
      <c r="G20" s="262">
        <v>0</v>
      </c>
      <c r="H20" s="262">
        <v>487257.86781023425</v>
      </c>
      <c r="I20" s="679">
        <v>487257.86781023425</v>
      </c>
      <c r="J20" s="679">
        <v>0</v>
      </c>
      <c r="K20" s="680">
        <v>487257.86781023425</v>
      </c>
      <c r="M20" s="549"/>
      <c r="N20" s="549"/>
      <c r="O20" s="549"/>
      <c r="P20" s="549"/>
      <c r="Q20" s="549"/>
      <c r="R20" s="549"/>
      <c r="S20" s="549"/>
      <c r="T20" s="549"/>
      <c r="U20" s="549"/>
    </row>
    <row r="21" spans="1:21" ht="13.5" thickBot="1">
      <c r="A21" s="119">
        <v>12</v>
      </c>
      <c r="B21" s="177" t="s">
        <v>335</v>
      </c>
      <c r="C21" s="262">
        <v>387928286.46694583</v>
      </c>
      <c r="D21" s="262">
        <v>1019562933.9967997</v>
      </c>
      <c r="E21" s="262">
        <v>1407491220.4637463</v>
      </c>
      <c r="F21" s="262">
        <v>15716310.008070875</v>
      </c>
      <c r="G21" s="262">
        <v>11190915.93665117</v>
      </c>
      <c r="H21" s="262">
        <v>26907225.944722045</v>
      </c>
      <c r="I21" s="679">
        <v>75757412.368386</v>
      </c>
      <c r="J21" s="679">
        <v>552592157.4408654</v>
      </c>
      <c r="K21" s="680">
        <v>628349569.80925143</v>
      </c>
      <c r="M21" s="549"/>
      <c r="N21" s="549"/>
      <c r="O21" s="549"/>
      <c r="P21" s="549"/>
      <c r="Q21" s="549"/>
      <c r="R21" s="549"/>
      <c r="S21" s="549"/>
      <c r="T21" s="549"/>
      <c r="U21" s="549"/>
    </row>
    <row r="22" spans="1:21" ht="38.25" customHeight="1" thickBot="1">
      <c r="A22" s="165"/>
      <c r="B22" s="166"/>
      <c r="C22" s="166"/>
      <c r="D22" s="166"/>
      <c r="E22" s="166"/>
      <c r="F22" s="748" t="s">
        <v>336</v>
      </c>
      <c r="G22" s="749"/>
      <c r="H22" s="749"/>
      <c r="I22" s="748" t="s">
        <v>337</v>
      </c>
      <c r="J22" s="749"/>
      <c r="K22" s="750"/>
      <c r="M22" s="549"/>
      <c r="N22" s="549"/>
      <c r="O22" s="549"/>
      <c r="P22" s="549"/>
      <c r="Q22" s="549"/>
      <c r="R22" s="549"/>
      <c r="S22" s="549"/>
      <c r="T22" s="549"/>
      <c r="U22" s="549"/>
    </row>
    <row r="23" spans="1:21">
      <c r="A23" s="158">
        <v>13</v>
      </c>
      <c r="B23" s="155" t="s">
        <v>322</v>
      </c>
      <c r="C23" s="164"/>
      <c r="D23" s="164"/>
      <c r="E23" s="164"/>
      <c r="F23" s="611">
        <f t="shared" ref="F23:K23" si="0">F8</f>
        <v>161313839.63634694</v>
      </c>
      <c r="G23" s="611">
        <f t="shared" si="0"/>
        <v>798419216.81677246</v>
      </c>
      <c r="H23" s="611">
        <f t="shared" si="0"/>
        <v>959733056.45312023</v>
      </c>
      <c r="I23" s="611">
        <f t="shared" si="0"/>
        <v>101272737.27603179</v>
      </c>
      <c r="J23" s="611">
        <f t="shared" si="0"/>
        <v>265916645.57600296</v>
      </c>
      <c r="K23" s="612">
        <f t="shared" si="0"/>
        <v>367189382.85203463</v>
      </c>
      <c r="M23" s="549"/>
      <c r="N23" s="549"/>
      <c r="O23" s="549"/>
      <c r="P23" s="549"/>
      <c r="Q23" s="549"/>
      <c r="R23" s="549"/>
      <c r="S23" s="549"/>
      <c r="T23" s="549"/>
      <c r="U23" s="549"/>
    </row>
    <row r="24" spans="1:21" ht="13.5" thickBot="1">
      <c r="A24" s="159">
        <v>14</v>
      </c>
      <c r="B24" s="156" t="s">
        <v>338</v>
      </c>
      <c r="C24" s="178"/>
      <c r="D24" s="162"/>
      <c r="E24" s="163"/>
      <c r="F24" s="613">
        <f t="shared" ref="F24:K24" si="1">MAX(F16-F21,F16*0.25)</f>
        <v>53783073.67694743</v>
      </c>
      <c r="G24" s="613">
        <f t="shared" si="1"/>
        <v>557658994.60948539</v>
      </c>
      <c r="H24" s="613">
        <f>MAX(H16-H21,H16*0.25)</f>
        <v>611442068.28643262</v>
      </c>
      <c r="I24" s="613">
        <f t="shared" si="1"/>
        <v>11322363.99204028</v>
      </c>
      <c r="J24" s="613">
        <f t="shared" si="1"/>
        <v>50091690.894847028</v>
      </c>
      <c r="K24" s="614">
        <f t="shared" si="1"/>
        <v>61414054.886887304</v>
      </c>
      <c r="M24" s="549"/>
      <c r="N24" s="549"/>
      <c r="O24" s="549"/>
      <c r="P24" s="549"/>
      <c r="Q24" s="549"/>
      <c r="R24" s="549"/>
      <c r="S24" s="549"/>
      <c r="T24" s="549"/>
      <c r="U24" s="549"/>
    </row>
    <row r="25" spans="1:21" ht="13.5" thickBot="1">
      <c r="A25" s="160">
        <v>15</v>
      </c>
      <c r="B25" s="157" t="s">
        <v>339</v>
      </c>
      <c r="C25" s="161"/>
      <c r="D25" s="161"/>
      <c r="E25" s="161"/>
      <c r="F25" s="615">
        <f t="shared" ref="F25:K25" si="2">F23/F24</f>
        <v>2.9993421462910828</v>
      </c>
      <c r="G25" s="615">
        <f t="shared" si="2"/>
        <v>1.4317337737480329</v>
      </c>
      <c r="H25" s="615">
        <f t="shared" si="2"/>
        <v>1.5696222197186622</v>
      </c>
      <c r="I25" s="615">
        <f t="shared" si="2"/>
        <v>8.9444869770330122</v>
      </c>
      <c r="J25" s="615">
        <f t="shared" si="2"/>
        <v>5.3085979096656528</v>
      </c>
      <c r="K25" s="616">
        <f t="shared" si="2"/>
        <v>5.9789144932430496</v>
      </c>
      <c r="M25" s="549"/>
      <c r="N25" s="549"/>
      <c r="O25" s="549"/>
      <c r="P25" s="549"/>
      <c r="Q25" s="549"/>
      <c r="R25" s="549"/>
      <c r="S25" s="549"/>
      <c r="T25" s="549"/>
      <c r="U25" s="549"/>
    </row>
    <row r="28" spans="1:21" ht="38.25">
      <c r="B28" s="10" t="s">
        <v>383</v>
      </c>
    </row>
    <row r="30" spans="1:21">
      <c r="C30" s="549"/>
      <c r="D30" s="549"/>
      <c r="E30" s="549"/>
      <c r="F30" s="549"/>
      <c r="G30" s="549"/>
      <c r="H30" s="549"/>
      <c r="I30" s="549"/>
      <c r="J30" s="549"/>
      <c r="K30" s="549"/>
    </row>
    <row r="31" spans="1:21">
      <c r="C31" s="549"/>
      <c r="D31" s="549"/>
      <c r="E31" s="549"/>
      <c r="F31" s="549"/>
      <c r="G31" s="549"/>
      <c r="H31" s="549"/>
      <c r="I31" s="549"/>
      <c r="J31" s="549"/>
      <c r="K31" s="549"/>
    </row>
    <row r="32" spans="1:21">
      <c r="C32" s="549"/>
      <c r="D32" s="549"/>
      <c r="E32" s="549"/>
      <c r="F32" s="549"/>
      <c r="G32" s="549"/>
      <c r="H32" s="549"/>
      <c r="I32" s="549"/>
      <c r="J32" s="549"/>
      <c r="K32" s="549"/>
    </row>
    <row r="33" spans="3:11">
      <c r="C33" s="549"/>
      <c r="D33" s="549"/>
      <c r="E33" s="549"/>
      <c r="F33" s="549"/>
      <c r="G33" s="549"/>
      <c r="H33" s="549"/>
      <c r="I33" s="549"/>
      <c r="J33" s="549"/>
      <c r="K33" s="549"/>
    </row>
    <row r="34" spans="3:11">
      <c r="C34" s="549"/>
      <c r="D34" s="549"/>
      <c r="E34" s="549"/>
      <c r="F34" s="549"/>
      <c r="G34" s="549"/>
      <c r="H34" s="549"/>
      <c r="I34" s="549"/>
      <c r="J34" s="549"/>
      <c r="K34" s="549"/>
    </row>
    <row r="35" spans="3:11">
      <c r="C35" s="549"/>
      <c r="D35" s="549"/>
      <c r="E35" s="549"/>
      <c r="F35" s="549"/>
      <c r="G35" s="549"/>
      <c r="H35" s="549"/>
      <c r="I35" s="549"/>
      <c r="J35" s="549"/>
      <c r="K35" s="549"/>
    </row>
    <row r="36" spans="3:11">
      <c r="C36" s="549"/>
      <c r="D36" s="549"/>
      <c r="E36" s="549"/>
      <c r="F36" s="549"/>
      <c r="G36" s="549"/>
      <c r="H36" s="549"/>
      <c r="I36" s="549"/>
      <c r="J36" s="549"/>
      <c r="K36" s="549"/>
    </row>
    <row r="37" spans="3:11">
      <c r="C37" s="549"/>
      <c r="D37" s="549"/>
      <c r="E37" s="549"/>
      <c r="F37" s="549"/>
      <c r="G37" s="549"/>
      <c r="H37" s="549"/>
      <c r="I37" s="549"/>
      <c r="J37" s="549"/>
      <c r="K37" s="549"/>
    </row>
    <row r="38" spans="3:11">
      <c r="C38" s="549"/>
      <c r="D38" s="549"/>
      <c r="E38" s="549"/>
      <c r="F38" s="549"/>
      <c r="G38" s="549"/>
      <c r="H38" s="549"/>
      <c r="I38" s="549"/>
      <c r="J38" s="549"/>
      <c r="K38" s="549"/>
    </row>
    <row r="39" spans="3:11">
      <c r="C39" s="549"/>
      <c r="D39" s="549"/>
      <c r="E39" s="549"/>
      <c r="F39" s="549"/>
      <c r="G39" s="549"/>
      <c r="H39" s="549"/>
      <c r="I39" s="549"/>
      <c r="J39" s="549"/>
      <c r="K39" s="549"/>
    </row>
    <row r="40" spans="3:11">
      <c r="C40" s="549"/>
      <c r="D40" s="549"/>
      <c r="E40" s="549"/>
      <c r="F40" s="549"/>
      <c r="G40" s="549"/>
      <c r="H40" s="549"/>
      <c r="I40" s="549"/>
      <c r="J40" s="549"/>
      <c r="K40" s="549"/>
    </row>
    <row r="41" spans="3:11">
      <c r="C41" s="549"/>
      <c r="D41" s="549"/>
      <c r="E41" s="549"/>
      <c r="F41" s="549"/>
      <c r="G41" s="549"/>
      <c r="H41" s="549"/>
      <c r="I41" s="549"/>
      <c r="J41" s="549"/>
      <c r="K41" s="549"/>
    </row>
    <row r="42" spans="3:11">
      <c r="C42" s="549"/>
      <c r="D42" s="549"/>
      <c r="E42" s="549"/>
      <c r="F42" s="549"/>
      <c r="G42" s="549"/>
      <c r="H42" s="549"/>
      <c r="I42" s="549"/>
      <c r="J42" s="549"/>
      <c r="K42" s="549"/>
    </row>
    <row r="43" spans="3:11">
      <c r="C43" s="549"/>
      <c r="D43" s="549"/>
      <c r="E43" s="549"/>
      <c r="F43" s="549"/>
      <c r="G43" s="549"/>
      <c r="H43" s="549"/>
      <c r="I43" s="549"/>
      <c r="J43" s="549"/>
      <c r="K43" s="549"/>
    </row>
    <row r="44" spans="3:11">
      <c r="C44" s="549"/>
      <c r="D44" s="549"/>
      <c r="E44" s="549"/>
      <c r="F44" s="549"/>
      <c r="G44" s="549"/>
      <c r="H44" s="549"/>
      <c r="I44" s="549"/>
      <c r="J44" s="549"/>
      <c r="K44" s="549"/>
    </row>
    <row r="45" spans="3:11">
      <c r="C45" s="549"/>
      <c r="D45" s="549"/>
      <c r="E45" s="549"/>
      <c r="F45" s="549"/>
      <c r="G45" s="549"/>
      <c r="H45" s="549"/>
      <c r="I45" s="549"/>
      <c r="J45" s="549"/>
      <c r="K45" s="549"/>
    </row>
    <row r="46" spans="3:11">
      <c r="C46" s="549"/>
      <c r="D46" s="549"/>
      <c r="E46" s="549"/>
      <c r="F46" s="549"/>
      <c r="G46" s="549"/>
      <c r="H46" s="549"/>
      <c r="I46" s="549"/>
      <c r="J46" s="549"/>
      <c r="K46" s="549"/>
    </row>
    <row r="47" spans="3:11">
      <c r="C47" s="549"/>
      <c r="D47" s="549"/>
      <c r="E47" s="549"/>
      <c r="F47" s="549"/>
      <c r="G47" s="549"/>
      <c r="H47" s="549"/>
      <c r="I47" s="549"/>
      <c r="J47" s="549"/>
      <c r="K47" s="549"/>
    </row>
    <row r="48" spans="3:11">
      <c r="C48" s="549"/>
      <c r="D48" s="549"/>
      <c r="E48" s="549"/>
      <c r="F48" s="549"/>
      <c r="G48" s="549"/>
      <c r="H48" s="549"/>
      <c r="I48" s="549"/>
      <c r="J48" s="549"/>
      <c r="K48" s="549"/>
    </row>
    <row r="49" spans="3:11">
      <c r="C49" s="549"/>
      <c r="D49" s="549"/>
      <c r="E49" s="549"/>
      <c r="F49" s="549"/>
      <c r="G49" s="549"/>
      <c r="H49" s="549"/>
      <c r="I49" s="549"/>
      <c r="J49" s="549"/>
      <c r="K49" s="549"/>
    </row>
    <row r="50" spans="3:11">
      <c r="C50" s="549"/>
      <c r="D50" s="549"/>
      <c r="E50" s="549"/>
      <c r="F50" s="549"/>
      <c r="G50" s="549"/>
      <c r="H50" s="549"/>
      <c r="I50" s="549"/>
      <c r="J50" s="549"/>
      <c r="K50" s="549"/>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P22"/>
  <sheetViews>
    <sheetView zoomScale="80" zoomScaleNormal="80" workbookViewId="0">
      <pane xSplit="1" ySplit="5" topLeftCell="B6" activePane="bottomRight" state="frozen"/>
      <selection activeCell="C27" sqref="C27"/>
      <selection pane="topRight" activeCell="C27" sqref="C27"/>
      <selection pane="bottomLeft" activeCell="C27" sqref="C27"/>
      <selection pane="bottomRight"/>
    </sheetView>
  </sheetViews>
  <sheetFormatPr defaultColWidth="9.140625" defaultRowHeight="15"/>
  <cols>
    <col min="1" max="1" width="10.5703125" style="20" bestFit="1" customWidth="1"/>
    <col min="2" max="2" width="95" style="20" customWidth="1"/>
    <col min="3" max="3" width="12.5703125" style="20" bestFit="1" customWidth="1"/>
    <col min="4" max="4" width="10" style="20" bestFit="1" customWidth="1"/>
    <col min="5" max="5" width="18.28515625" style="20" bestFit="1" customWidth="1"/>
    <col min="6" max="13" width="10.7109375" style="20" customWidth="1"/>
    <col min="14" max="14" width="31" style="20" bestFit="1" customWidth="1"/>
    <col min="15" max="15" width="9.140625" style="5"/>
    <col min="16" max="16" width="9.140625" style="619"/>
    <col min="17" max="16384" width="9.140625" style="5"/>
  </cols>
  <sheetData>
    <row r="1" spans="1:16">
      <c r="A1" s="1" t="s">
        <v>108</v>
      </c>
      <c r="B1" s="20" t="str">
        <f>Info!C2</f>
        <v>სს "ბანკი ქართუ"</v>
      </c>
    </row>
    <row r="2" spans="1:16" ht="14.25" customHeight="1">
      <c r="A2" s="20" t="s">
        <v>109</v>
      </c>
      <c r="B2" s="500">
        <f>'1. key ratios'!B2</f>
        <v>45382</v>
      </c>
    </row>
    <row r="3" spans="1:16" ht="14.25" customHeight="1"/>
    <row r="4" spans="1:16" ht="15.75" thickBot="1">
      <c r="A4" s="1" t="s">
        <v>262</v>
      </c>
      <c r="B4" s="33" t="s">
        <v>74</v>
      </c>
    </row>
    <row r="5" spans="1:16" s="12" customFormat="1" ht="12.75">
      <c r="A5" s="90"/>
      <c r="B5" s="91"/>
      <c r="C5" s="92" t="s">
        <v>0</v>
      </c>
      <c r="D5" s="92" t="s">
        <v>1</v>
      </c>
      <c r="E5" s="92" t="s">
        <v>2</v>
      </c>
      <c r="F5" s="92" t="s">
        <v>3</v>
      </c>
      <c r="G5" s="92" t="s">
        <v>4</v>
      </c>
      <c r="H5" s="92" t="s">
        <v>5</v>
      </c>
      <c r="I5" s="92" t="s">
        <v>145</v>
      </c>
      <c r="J5" s="92" t="s">
        <v>146</v>
      </c>
      <c r="K5" s="92" t="s">
        <v>147</v>
      </c>
      <c r="L5" s="92" t="s">
        <v>148</v>
      </c>
      <c r="M5" s="92" t="s">
        <v>149</v>
      </c>
      <c r="N5" s="93" t="s">
        <v>150</v>
      </c>
      <c r="P5" s="620"/>
    </row>
    <row r="6" spans="1:16" ht="60">
      <c r="A6" s="82"/>
      <c r="B6" s="43"/>
      <c r="C6" s="44" t="s">
        <v>84</v>
      </c>
      <c r="D6" s="45" t="s">
        <v>73</v>
      </c>
      <c r="E6" s="46" t="s">
        <v>83</v>
      </c>
      <c r="F6" s="47">
        <v>0</v>
      </c>
      <c r="G6" s="47">
        <v>0.2</v>
      </c>
      <c r="H6" s="47">
        <v>0.35</v>
      </c>
      <c r="I6" s="47">
        <v>0.5</v>
      </c>
      <c r="J6" s="47">
        <v>0.75</v>
      </c>
      <c r="K6" s="47">
        <v>1</v>
      </c>
      <c r="L6" s="47">
        <v>1.5</v>
      </c>
      <c r="M6" s="47">
        <v>2.5</v>
      </c>
      <c r="N6" s="83" t="s">
        <v>74</v>
      </c>
    </row>
    <row r="7" spans="1:16">
      <c r="A7" s="84">
        <v>1</v>
      </c>
      <c r="B7" s="48" t="s">
        <v>75</v>
      </c>
      <c r="C7" s="135">
        <f>SUM(C8:C13)</f>
        <v>0</v>
      </c>
      <c r="D7" s="43"/>
      <c r="E7" s="138">
        <f t="shared" ref="E7:M7" si="0">SUM(E8:E13)</f>
        <v>0</v>
      </c>
      <c r="F7" s="135">
        <f>SUM(F8:F13)</f>
        <v>0</v>
      </c>
      <c r="G7" s="135">
        <f t="shared" si="0"/>
        <v>0</v>
      </c>
      <c r="H7" s="135">
        <f t="shared" si="0"/>
        <v>0</v>
      </c>
      <c r="I7" s="135">
        <f t="shared" si="0"/>
        <v>0</v>
      </c>
      <c r="J7" s="135">
        <f t="shared" si="0"/>
        <v>0</v>
      </c>
      <c r="K7" s="135">
        <f t="shared" si="0"/>
        <v>0</v>
      </c>
      <c r="L7" s="135">
        <f t="shared" si="0"/>
        <v>0</v>
      </c>
      <c r="M7" s="135">
        <f t="shared" si="0"/>
        <v>0</v>
      </c>
      <c r="N7" s="85">
        <f>SUM(N8:N13)</f>
        <v>0</v>
      </c>
    </row>
    <row r="8" spans="1:16">
      <c r="A8" s="84">
        <v>1.1000000000000001</v>
      </c>
      <c r="B8" s="49" t="s">
        <v>76</v>
      </c>
      <c r="C8" s="136">
        <v>0</v>
      </c>
      <c r="D8" s="50">
        <v>0.02</v>
      </c>
      <c r="E8" s="138">
        <f>C8*D8</f>
        <v>0</v>
      </c>
      <c r="F8" s="136"/>
      <c r="G8" s="136"/>
      <c r="H8" s="136"/>
      <c r="I8" s="136"/>
      <c r="J8" s="136"/>
      <c r="K8" s="136"/>
      <c r="L8" s="136"/>
      <c r="M8" s="136"/>
      <c r="N8" s="85">
        <f>SUMPRODUCT($F$6:$M$6,F8:M8)</f>
        <v>0</v>
      </c>
    </row>
    <row r="9" spans="1:16">
      <c r="A9" s="84">
        <v>1.2</v>
      </c>
      <c r="B9" s="49" t="s">
        <v>77</v>
      </c>
      <c r="C9" s="136">
        <v>0</v>
      </c>
      <c r="D9" s="50">
        <v>0.05</v>
      </c>
      <c r="E9" s="138">
        <f>C9*D9</f>
        <v>0</v>
      </c>
      <c r="F9" s="136"/>
      <c r="G9" s="136"/>
      <c r="H9" s="136"/>
      <c r="I9" s="136"/>
      <c r="J9" s="136"/>
      <c r="K9" s="136"/>
      <c r="L9" s="136"/>
      <c r="M9" s="136"/>
      <c r="N9" s="85">
        <f t="shared" ref="N9:N12" si="1">SUMPRODUCT($F$6:$M$6,F9:M9)</f>
        <v>0</v>
      </c>
    </row>
    <row r="10" spans="1:16">
      <c r="A10" s="84">
        <v>1.3</v>
      </c>
      <c r="B10" s="49" t="s">
        <v>78</v>
      </c>
      <c r="C10" s="136">
        <v>0</v>
      </c>
      <c r="D10" s="50">
        <v>0.08</v>
      </c>
      <c r="E10" s="138">
        <f>C10*D10</f>
        <v>0</v>
      </c>
      <c r="F10" s="136"/>
      <c r="G10" s="136"/>
      <c r="H10" s="136"/>
      <c r="I10" s="136"/>
      <c r="J10" s="136"/>
      <c r="K10" s="136"/>
      <c r="L10" s="136"/>
      <c r="M10" s="136"/>
      <c r="N10" s="85">
        <f>SUMPRODUCT($F$6:$M$6,F10:M10)</f>
        <v>0</v>
      </c>
    </row>
    <row r="11" spans="1:16">
      <c r="A11" s="84">
        <v>1.4</v>
      </c>
      <c r="B11" s="49" t="s">
        <v>79</v>
      </c>
      <c r="C11" s="136">
        <v>0</v>
      </c>
      <c r="D11" s="50">
        <v>0.11</v>
      </c>
      <c r="E11" s="138">
        <f>C11*D11</f>
        <v>0</v>
      </c>
      <c r="F11" s="136"/>
      <c r="G11" s="136"/>
      <c r="H11" s="136"/>
      <c r="I11" s="136"/>
      <c r="J11" s="136"/>
      <c r="K11" s="136"/>
      <c r="L11" s="136"/>
      <c r="M11" s="136"/>
      <c r="N11" s="85">
        <f t="shared" si="1"/>
        <v>0</v>
      </c>
    </row>
    <row r="12" spans="1:16">
      <c r="A12" s="84">
        <v>1.5</v>
      </c>
      <c r="B12" s="49" t="s">
        <v>80</v>
      </c>
      <c r="C12" s="136">
        <v>0</v>
      </c>
      <c r="D12" s="50">
        <v>0.14000000000000001</v>
      </c>
      <c r="E12" s="138">
        <f>C12*D12</f>
        <v>0</v>
      </c>
      <c r="F12" s="136"/>
      <c r="G12" s="136"/>
      <c r="H12" s="136"/>
      <c r="I12" s="136"/>
      <c r="J12" s="136"/>
      <c r="K12" s="136"/>
      <c r="L12" s="136"/>
      <c r="M12" s="136"/>
      <c r="N12" s="85">
        <f t="shared" si="1"/>
        <v>0</v>
      </c>
    </row>
    <row r="13" spans="1:16">
      <c r="A13" s="84">
        <v>1.6</v>
      </c>
      <c r="B13" s="51" t="s">
        <v>81</v>
      </c>
      <c r="C13" s="136">
        <v>0</v>
      </c>
      <c r="D13" s="52"/>
      <c r="E13" s="136"/>
      <c r="F13" s="136"/>
      <c r="G13" s="136"/>
      <c r="H13" s="136"/>
      <c r="I13" s="136"/>
      <c r="J13" s="136"/>
      <c r="K13" s="136"/>
      <c r="L13" s="136"/>
      <c r="M13" s="136"/>
      <c r="N13" s="85">
        <f>SUMPRODUCT($F$6:$M$6,F13:M13)</f>
        <v>0</v>
      </c>
    </row>
    <row r="14" spans="1:16">
      <c r="A14" s="84">
        <v>2</v>
      </c>
      <c r="B14" s="53" t="s">
        <v>82</v>
      </c>
      <c r="C14" s="135">
        <f>SUM(C15:C20)</f>
        <v>0</v>
      </c>
      <c r="D14" s="43"/>
      <c r="E14" s="138">
        <f t="shared" ref="E14:M14" si="2">SUM(E15:E20)</f>
        <v>0</v>
      </c>
      <c r="F14" s="136">
        <f t="shared" si="2"/>
        <v>0</v>
      </c>
      <c r="G14" s="136">
        <f t="shared" si="2"/>
        <v>0</v>
      </c>
      <c r="H14" s="136">
        <f t="shared" si="2"/>
        <v>0</v>
      </c>
      <c r="I14" s="136">
        <f t="shared" si="2"/>
        <v>0</v>
      </c>
      <c r="J14" s="136">
        <f t="shared" si="2"/>
        <v>0</v>
      </c>
      <c r="K14" s="136">
        <f t="shared" si="2"/>
        <v>0</v>
      </c>
      <c r="L14" s="136">
        <f t="shared" si="2"/>
        <v>0</v>
      </c>
      <c r="M14" s="136">
        <f t="shared" si="2"/>
        <v>0</v>
      </c>
      <c r="N14" s="85">
        <f>SUM(N15:N20)</f>
        <v>0</v>
      </c>
    </row>
    <row r="15" spans="1:16">
      <c r="A15" s="84">
        <v>2.1</v>
      </c>
      <c r="B15" s="51" t="s">
        <v>76</v>
      </c>
      <c r="C15" s="136"/>
      <c r="D15" s="50">
        <v>5.0000000000000001E-3</v>
      </c>
      <c r="E15" s="138">
        <f>C15*D15</f>
        <v>0</v>
      </c>
      <c r="F15" s="136"/>
      <c r="G15" s="136"/>
      <c r="H15" s="136"/>
      <c r="I15" s="136"/>
      <c r="J15" s="136"/>
      <c r="K15" s="136"/>
      <c r="L15" s="136"/>
      <c r="M15" s="136"/>
      <c r="N15" s="85">
        <f>SUMPRODUCT($F$6:$M$6,F15:M15)</f>
        <v>0</v>
      </c>
    </row>
    <row r="16" spans="1:16">
      <c r="A16" s="84">
        <v>2.2000000000000002</v>
      </c>
      <c r="B16" s="51" t="s">
        <v>77</v>
      </c>
      <c r="C16" s="136"/>
      <c r="D16" s="50">
        <v>0.01</v>
      </c>
      <c r="E16" s="138">
        <f>C16*D16</f>
        <v>0</v>
      </c>
      <c r="F16" s="136"/>
      <c r="G16" s="136"/>
      <c r="H16" s="136"/>
      <c r="I16" s="136"/>
      <c r="J16" s="136"/>
      <c r="K16" s="136"/>
      <c r="L16" s="136"/>
      <c r="M16" s="136"/>
      <c r="N16" s="85">
        <f t="shared" ref="N16:N20" si="3">SUMPRODUCT($F$6:$M$6,F16:M16)</f>
        <v>0</v>
      </c>
    </row>
    <row r="17" spans="1:14">
      <c r="A17" s="84">
        <v>2.2999999999999998</v>
      </c>
      <c r="B17" s="51" t="s">
        <v>78</v>
      </c>
      <c r="C17" s="136"/>
      <c r="D17" s="50">
        <v>0.02</v>
      </c>
      <c r="E17" s="138">
        <f>C17*D17</f>
        <v>0</v>
      </c>
      <c r="F17" s="136"/>
      <c r="G17" s="136"/>
      <c r="H17" s="136"/>
      <c r="I17" s="136"/>
      <c r="J17" s="136"/>
      <c r="K17" s="136"/>
      <c r="L17" s="136"/>
      <c r="M17" s="136"/>
      <c r="N17" s="85">
        <f t="shared" si="3"/>
        <v>0</v>
      </c>
    </row>
    <row r="18" spans="1:14">
      <c r="A18" s="84">
        <v>2.4</v>
      </c>
      <c r="B18" s="51" t="s">
        <v>79</v>
      </c>
      <c r="C18" s="136"/>
      <c r="D18" s="50">
        <v>0.03</v>
      </c>
      <c r="E18" s="138">
        <f>C18*D18</f>
        <v>0</v>
      </c>
      <c r="F18" s="136"/>
      <c r="G18" s="136"/>
      <c r="H18" s="136"/>
      <c r="I18" s="136"/>
      <c r="J18" s="136"/>
      <c r="K18" s="136"/>
      <c r="L18" s="136"/>
      <c r="M18" s="136"/>
      <c r="N18" s="85">
        <f t="shared" si="3"/>
        <v>0</v>
      </c>
    </row>
    <row r="19" spans="1:14">
      <c r="A19" s="84">
        <v>2.5</v>
      </c>
      <c r="B19" s="51" t="s">
        <v>80</v>
      </c>
      <c r="C19" s="136"/>
      <c r="D19" s="50">
        <v>0.04</v>
      </c>
      <c r="E19" s="138">
        <f>C19*D19</f>
        <v>0</v>
      </c>
      <c r="F19" s="136"/>
      <c r="G19" s="136"/>
      <c r="H19" s="136"/>
      <c r="I19" s="136"/>
      <c r="J19" s="136"/>
      <c r="K19" s="136"/>
      <c r="L19" s="136"/>
      <c r="M19" s="136"/>
      <c r="N19" s="85">
        <f t="shared" si="3"/>
        <v>0</v>
      </c>
    </row>
    <row r="20" spans="1:14">
      <c r="A20" s="84">
        <v>2.6</v>
      </c>
      <c r="B20" s="51" t="s">
        <v>81</v>
      </c>
      <c r="C20" s="136"/>
      <c r="D20" s="52"/>
      <c r="E20" s="139"/>
      <c r="F20" s="136"/>
      <c r="G20" s="136"/>
      <c r="H20" s="136"/>
      <c r="I20" s="136"/>
      <c r="J20" s="136"/>
      <c r="K20" s="136"/>
      <c r="L20" s="136"/>
      <c r="M20" s="136"/>
      <c r="N20" s="85">
        <f t="shared" si="3"/>
        <v>0</v>
      </c>
    </row>
    <row r="21" spans="1:14" ht="15.75" thickBot="1">
      <c r="A21" s="86">
        <v>3</v>
      </c>
      <c r="B21" s="87" t="s">
        <v>66</v>
      </c>
      <c r="C21" s="137">
        <f>C14+C7</f>
        <v>0</v>
      </c>
      <c r="D21" s="88"/>
      <c r="E21" s="140">
        <f>E14+E7</f>
        <v>0</v>
      </c>
      <c r="F21" s="141">
        <f>F7+F14</f>
        <v>0</v>
      </c>
      <c r="G21" s="141">
        <f t="shared" ref="G21:L21" si="4">G7+G14</f>
        <v>0</v>
      </c>
      <c r="H21" s="141">
        <f t="shared" si="4"/>
        <v>0</v>
      </c>
      <c r="I21" s="141">
        <f t="shared" si="4"/>
        <v>0</v>
      </c>
      <c r="J21" s="141">
        <f t="shared" si="4"/>
        <v>0</v>
      </c>
      <c r="K21" s="141">
        <f t="shared" si="4"/>
        <v>0</v>
      </c>
      <c r="L21" s="141">
        <f t="shared" si="4"/>
        <v>0</v>
      </c>
      <c r="M21" s="141">
        <f>M7+M14</f>
        <v>0</v>
      </c>
      <c r="N21" s="89">
        <f>N14+N7</f>
        <v>0</v>
      </c>
    </row>
    <row r="22" spans="1:14">
      <c r="E22" s="142"/>
      <c r="F22" s="142"/>
      <c r="G22" s="142"/>
      <c r="H22" s="142"/>
      <c r="I22" s="142"/>
      <c r="J22" s="142"/>
      <c r="K22" s="142"/>
      <c r="L22" s="142"/>
      <c r="M22" s="142"/>
    </row>
  </sheetData>
  <conditionalFormatting sqref="E8:E12">
    <cfRule type="expression" dxfId="28" priority="2">
      <formula>(C8*D8)&lt;&gt;SUM(#REF!)</formula>
    </cfRule>
  </conditionalFormatting>
  <conditionalFormatting sqref="E15:E19">
    <cfRule type="expression" dxfId="27" priority="1">
      <formula>(C15*D15)&lt;&gt;SUM(#REF!)</formula>
    </cfRule>
  </conditionalFormatting>
  <conditionalFormatting sqref="E20">
    <cfRule type="expression" dxfId="26" priority="3">
      <formula>$E$88&lt;&gt;SUM(#REF!)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E43"/>
  <sheetViews>
    <sheetView zoomScale="80" zoomScaleNormal="80" workbookViewId="0"/>
  </sheetViews>
  <sheetFormatPr defaultRowHeight="15"/>
  <cols>
    <col min="1" max="1" width="11.42578125" customWidth="1"/>
    <col min="2" max="2" width="76.85546875" style="2" customWidth="1"/>
    <col min="3" max="3" width="22.85546875" customWidth="1"/>
    <col min="5" max="5" width="15" bestFit="1" customWidth="1"/>
  </cols>
  <sheetData>
    <row r="1" spans="1:5">
      <c r="A1" s="1" t="s">
        <v>108</v>
      </c>
      <c r="B1" t="str">
        <f>Info!C2</f>
        <v>სს "ბანკი ქართუ"</v>
      </c>
    </row>
    <row r="2" spans="1:5">
      <c r="A2" s="1" t="s">
        <v>109</v>
      </c>
      <c r="B2" s="500">
        <f>'1. key ratios'!B2</f>
        <v>45382</v>
      </c>
    </row>
    <row r="3" spans="1:5">
      <c r="A3" s="1"/>
      <c r="B3"/>
    </row>
    <row r="4" spans="1:5">
      <c r="A4" s="1" t="s">
        <v>428</v>
      </c>
      <c r="B4" t="s">
        <v>387</v>
      </c>
    </row>
    <row r="5" spans="1:5">
      <c r="A5" s="207"/>
      <c r="B5" s="207" t="s">
        <v>388</v>
      </c>
      <c r="C5" s="219"/>
    </row>
    <row r="6" spans="1:5">
      <c r="A6" s="208">
        <v>1</v>
      </c>
      <c r="B6" s="220" t="s">
        <v>440</v>
      </c>
      <c r="C6" s="221">
        <v>1891885193.5213561</v>
      </c>
      <c r="D6" s="480"/>
      <c r="E6" s="480"/>
    </row>
    <row r="7" spans="1:5">
      <c r="A7" s="208">
        <v>2</v>
      </c>
      <c r="B7" s="220" t="s">
        <v>389</v>
      </c>
      <c r="C7" s="221">
        <v>-8752138.7594339959</v>
      </c>
      <c r="D7" s="480"/>
      <c r="E7" s="480"/>
    </row>
    <row r="8" spans="1:5">
      <c r="A8" s="209">
        <v>3</v>
      </c>
      <c r="B8" s="222" t="s">
        <v>390</v>
      </c>
      <c r="C8" s="221">
        <v>1883133054.7619221</v>
      </c>
      <c r="D8" s="480"/>
      <c r="E8" s="480"/>
    </row>
    <row r="9" spans="1:5">
      <c r="A9" s="210"/>
      <c r="B9" s="210" t="s">
        <v>391</v>
      </c>
      <c r="C9" s="224"/>
      <c r="D9" s="480"/>
      <c r="E9" s="480"/>
    </row>
    <row r="10" spans="1:5">
      <c r="A10" s="211">
        <v>4</v>
      </c>
      <c r="B10" s="225" t="s">
        <v>392</v>
      </c>
      <c r="C10" s="221">
        <v>0</v>
      </c>
      <c r="D10" s="480"/>
      <c r="E10" s="480"/>
    </row>
    <row r="11" spans="1:5">
      <c r="A11" s="211">
        <v>5</v>
      </c>
      <c r="B11" s="226" t="s">
        <v>393</v>
      </c>
      <c r="C11" s="221">
        <v>0</v>
      </c>
      <c r="D11" s="480"/>
      <c r="E11" s="480"/>
    </row>
    <row r="12" spans="1:5">
      <c r="A12" s="211" t="s">
        <v>394</v>
      </c>
      <c r="B12" s="220" t="s">
        <v>395</v>
      </c>
      <c r="C12" s="223">
        <f>'15. CCR'!E21</f>
        <v>0</v>
      </c>
      <c r="D12" s="480"/>
      <c r="E12" s="480"/>
    </row>
    <row r="13" spans="1:5">
      <c r="A13" s="212">
        <v>6</v>
      </c>
      <c r="B13" s="227" t="s">
        <v>396</v>
      </c>
      <c r="C13" s="221">
        <v>0</v>
      </c>
      <c r="D13" s="480"/>
      <c r="E13" s="480"/>
    </row>
    <row r="14" spans="1:5">
      <c r="A14" s="212">
        <v>7</v>
      </c>
      <c r="B14" s="228" t="s">
        <v>397</v>
      </c>
      <c r="C14" s="221">
        <v>0</v>
      </c>
      <c r="D14" s="480"/>
      <c r="E14" s="480"/>
    </row>
    <row r="15" spans="1:5">
      <c r="A15" s="213">
        <v>8</v>
      </c>
      <c r="B15" s="220" t="s">
        <v>398</v>
      </c>
      <c r="C15" s="221">
        <v>0</v>
      </c>
      <c r="D15" s="480"/>
      <c r="E15" s="480"/>
    </row>
    <row r="16" spans="1:5" ht="24">
      <c r="A16" s="212">
        <v>9</v>
      </c>
      <c r="B16" s="228" t="s">
        <v>399</v>
      </c>
      <c r="C16" s="221">
        <v>0</v>
      </c>
      <c r="D16" s="480"/>
      <c r="E16" s="480"/>
    </row>
    <row r="17" spans="1:5">
      <c r="A17" s="212">
        <v>10</v>
      </c>
      <c r="B17" s="228" t="s">
        <v>400</v>
      </c>
      <c r="C17" s="221">
        <v>0</v>
      </c>
      <c r="D17" s="480"/>
      <c r="E17" s="480"/>
    </row>
    <row r="18" spans="1:5">
      <c r="A18" s="214">
        <v>11</v>
      </c>
      <c r="B18" s="229" t="s">
        <v>401</v>
      </c>
      <c r="C18" s="223">
        <f>SUM(C10:C17)</f>
        <v>0</v>
      </c>
      <c r="D18" s="480"/>
      <c r="E18" s="480"/>
    </row>
    <row r="19" spans="1:5">
      <c r="A19" s="210"/>
      <c r="B19" s="210" t="s">
        <v>402</v>
      </c>
      <c r="C19" s="230"/>
      <c r="D19" s="480"/>
      <c r="E19" s="480"/>
    </row>
    <row r="20" spans="1:5">
      <c r="A20" s="212">
        <v>12</v>
      </c>
      <c r="B20" s="225" t="s">
        <v>403</v>
      </c>
      <c r="C20" s="221">
        <v>0</v>
      </c>
      <c r="D20" s="480"/>
      <c r="E20" s="480"/>
    </row>
    <row r="21" spans="1:5">
      <c r="A21" s="212">
        <v>13</v>
      </c>
      <c r="B21" s="225" t="s">
        <v>404</v>
      </c>
      <c r="C21" s="221">
        <v>0</v>
      </c>
      <c r="D21" s="480"/>
      <c r="E21" s="480"/>
    </row>
    <row r="22" spans="1:5">
      <c r="A22" s="212">
        <v>14</v>
      </c>
      <c r="B22" s="225" t="s">
        <v>405</v>
      </c>
      <c r="C22" s="221">
        <v>0</v>
      </c>
      <c r="D22" s="480"/>
      <c r="E22" s="480"/>
    </row>
    <row r="23" spans="1:5" ht="24">
      <c r="A23" s="212" t="s">
        <v>406</v>
      </c>
      <c r="B23" s="225" t="s">
        <v>407</v>
      </c>
      <c r="C23" s="221">
        <v>0</v>
      </c>
      <c r="D23" s="480"/>
      <c r="E23" s="480"/>
    </row>
    <row r="24" spans="1:5">
      <c r="A24" s="212">
        <v>15</v>
      </c>
      <c r="B24" s="225" t="s">
        <v>408</v>
      </c>
      <c r="C24" s="221">
        <v>0</v>
      </c>
      <c r="D24" s="480"/>
      <c r="E24" s="480"/>
    </row>
    <row r="25" spans="1:5">
      <c r="A25" s="212" t="s">
        <v>409</v>
      </c>
      <c r="B25" s="220" t="s">
        <v>410</v>
      </c>
      <c r="C25" s="221">
        <v>0</v>
      </c>
      <c r="D25" s="480"/>
      <c r="E25" s="480"/>
    </row>
    <row r="26" spans="1:5">
      <c r="A26" s="214">
        <v>16</v>
      </c>
      <c r="B26" s="229" t="s">
        <v>411</v>
      </c>
      <c r="C26" s="223">
        <f>SUM(C20:C25)</f>
        <v>0</v>
      </c>
      <c r="D26" s="480"/>
      <c r="E26" s="480"/>
    </row>
    <row r="27" spans="1:5">
      <c r="A27" s="210"/>
      <c r="B27" s="210" t="s">
        <v>412</v>
      </c>
      <c r="C27" s="224"/>
      <c r="D27" s="480"/>
      <c r="E27" s="480"/>
    </row>
    <row r="28" spans="1:5">
      <c r="A28" s="211">
        <v>17</v>
      </c>
      <c r="B28" s="220" t="s">
        <v>413</v>
      </c>
      <c r="C28" s="221">
        <v>187543111.3482053</v>
      </c>
      <c r="D28" s="480"/>
      <c r="E28" s="480"/>
    </row>
    <row r="29" spans="1:5">
      <c r="A29" s="211">
        <v>18</v>
      </c>
      <c r="B29" s="220" t="s">
        <v>414</v>
      </c>
      <c r="C29" s="221">
        <v>-89113172.058387831</v>
      </c>
      <c r="D29" s="480"/>
      <c r="E29" s="480"/>
    </row>
    <row r="30" spans="1:5">
      <c r="A30" s="214">
        <v>19</v>
      </c>
      <c r="B30" s="229" t="s">
        <v>415</v>
      </c>
      <c r="C30" s="221">
        <v>98429939.289817467</v>
      </c>
      <c r="D30" s="480"/>
      <c r="E30" s="480"/>
    </row>
    <row r="31" spans="1:5">
      <c r="A31" s="215"/>
      <c r="B31" s="210" t="s">
        <v>416</v>
      </c>
      <c r="C31" s="224"/>
      <c r="D31" s="480"/>
      <c r="E31" s="480"/>
    </row>
    <row r="32" spans="1:5">
      <c r="A32" s="211" t="s">
        <v>417</v>
      </c>
      <c r="B32" s="225" t="s">
        <v>418</v>
      </c>
      <c r="C32" s="221">
        <v>0</v>
      </c>
      <c r="D32" s="480"/>
      <c r="E32" s="480"/>
    </row>
    <row r="33" spans="1:5">
      <c r="A33" s="211" t="s">
        <v>419</v>
      </c>
      <c r="B33" s="226" t="s">
        <v>420</v>
      </c>
      <c r="C33" s="221">
        <v>0</v>
      </c>
      <c r="D33" s="480"/>
      <c r="E33" s="480"/>
    </row>
    <row r="34" spans="1:5">
      <c r="A34" s="210"/>
      <c r="B34" s="210" t="s">
        <v>421</v>
      </c>
      <c r="C34" s="224"/>
      <c r="D34" s="480"/>
      <c r="E34" s="480"/>
    </row>
    <row r="35" spans="1:5">
      <c r="A35" s="214">
        <v>20</v>
      </c>
      <c r="B35" s="229" t="s">
        <v>86</v>
      </c>
      <c r="C35" s="221">
        <v>460219774.57831508</v>
      </c>
      <c r="D35" s="480"/>
      <c r="E35" s="480"/>
    </row>
    <row r="36" spans="1:5">
      <c r="A36" s="214">
        <v>21</v>
      </c>
      <c r="B36" s="229" t="s">
        <v>422</v>
      </c>
      <c r="C36" s="223">
        <f>C8+C18+C26+C30</f>
        <v>1981562994.0517397</v>
      </c>
      <c r="D36" s="480"/>
      <c r="E36" s="480"/>
    </row>
    <row r="37" spans="1:5">
      <c r="A37" s="216"/>
      <c r="B37" s="216" t="s">
        <v>387</v>
      </c>
      <c r="C37" s="224"/>
      <c r="D37" s="480"/>
      <c r="E37" s="480"/>
    </row>
    <row r="38" spans="1:5">
      <c r="A38" s="214">
        <v>22</v>
      </c>
      <c r="B38" s="229" t="s">
        <v>387</v>
      </c>
      <c r="C38" s="488">
        <f>IFERROR(C35/C36,0)</f>
        <v>0.23225089283550604</v>
      </c>
      <c r="D38" s="480"/>
      <c r="E38" s="480"/>
    </row>
    <row r="39" spans="1:5">
      <c r="A39" s="216"/>
      <c r="B39" s="216" t="s">
        <v>423</v>
      </c>
      <c r="C39" s="224"/>
      <c r="E39" s="480"/>
    </row>
    <row r="40" spans="1:5">
      <c r="A40" s="217" t="s">
        <v>424</v>
      </c>
      <c r="B40" s="225" t="s">
        <v>425</v>
      </c>
      <c r="C40" s="231"/>
      <c r="E40" s="480"/>
    </row>
    <row r="41" spans="1:5">
      <c r="A41" s="218" t="s">
        <v>426</v>
      </c>
      <c r="B41" s="226" t="s">
        <v>427</v>
      </c>
      <c r="C41" s="231"/>
      <c r="E41" s="480"/>
    </row>
    <row r="43" spans="1:5">
      <c r="B43" s="234" t="s">
        <v>441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N42"/>
  <sheetViews>
    <sheetView zoomScale="80" zoomScaleNormal="80" workbookViewId="0">
      <pane xSplit="2" ySplit="6" topLeftCell="C8" activePane="bottomRight" state="frozen"/>
      <selection activeCell="C27" sqref="C27"/>
      <selection pane="topRight" activeCell="C27" sqref="C27"/>
      <selection pane="bottomLeft" activeCell="C27" sqref="C27"/>
      <selection pane="bottomRight"/>
    </sheetView>
  </sheetViews>
  <sheetFormatPr defaultRowHeight="15"/>
  <cols>
    <col min="1" max="1" width="9.85546875" style="1" bestFit="1" customWidth="1"/>
    <col min="2" max="2" width="82.5703125" style="10" customWidth="1"/>
    <col min="3" max="6" width="19.5703125" style="1" customWidth="1"/>
    <col min="7" max="7" width="17.5703125" style="1" customWidth="1"/>
    <col min="8" max="8" width="11.7109375" bestFit="1" customWidth="1"/>
    <col min="9" max="9" width="11.7109375" customWidth="1"/>
    <col min="10" max="10" width="11.85546875" customWidth="1"/>
    <col min="11" max="12" width="12.140625" bestFit="1" customWidth="1"/>
    <col min="13" max="13" width="11.7109375" customWidth="1"/>
  </cols>
  <sheetData>
    <row r="1" spans="1:14">
      <c r="A1" s="1" t="s">
        <v>108</v>
      </c>
      <c r="B1" s="1" t="str">
        <f>Info!C2</f>
        <v>სს "ბანკი ქართუ"</v>
      </c>
    </row>
    <row r="2" spans="1:14">
      <c r="A2" s="1" t="s">
        <v>109</v>
      </c>
      <c r="B2" s="500">
        <f>'1. key ratios'!B2</f>
        <v>45382</v>
      </c>
    </row>
    <row r="3" spans="1:14">
      <c r="B3" s="246"/>
    </row>
    <row r="4" spans="1:14" ht="15.75" thickBot="1">
      <c r="A4" s="1" t="s">
        <v>488</v>
      </c>
      <c r="B4" s="147" t="s">
        <v>453</v>
      </c>
    </row>
    <row r="5" spans="1:14">
      <c r="A5" s="248"/>
      <c r="B5" s="249"/>
      <c r="C5" s="753" t="s">
        <v>454</v>
      </c>
      <c r="D5" s="753"/>
      <c r="E5" s="753"/>
      <c r="F5" s="753"/>
      <c r="G5" s="754" t="s">
        <v>455</v>
      </c>
    </row>
    <row r="6" spans="1:14">
      <c r="A6" s="250"/>
      <c r="B6" s="251"/>
      <c r="C6" s="252" t="s">
        <v>456</v>
      </c>
      <c r="D6" s="252" t="s">
        <v>457</v>
      </c>
      <c r="E6" s="252" t="s">
        <v>458</v>
      </c>
      <c r="F6" s="252" t="s">
        <v>459</v>
      </c>
      <c r="G6" s="755"/>
    </row>
    <row r="7" spans="1:14">
      <c r="A7" s="253"/>
      <c r="B7" s="254" t="s">
        <v>460</v>
      </c>
      <c r="C7" s="255"/>
      <c r="D7" s="255"/>
      <c r="E7" s="255"/>
      <c r="F7" s="255"/>
      <c r="G7" s="256"/>
    </row>
    <row r="8" spans="1:14">
      <c r="A8" s="257">
        <v>1</v>
      </c>
      <c r="B8" s="258" t="s">
        <v>461</v>
      </c>
      <c r="C8" s="621">
        <f>SUM(C9:C10)</f>
        <v>411292022.41831505</v>
      </c>
      <c r="D8" s="621">
        <f t="shared" ref="D8:F8" si="0">SUM(D9:D10)</f>
        <v>0</v>
      </c>
      <c r="E8" s="621">
        <f t="shared" si="0"/>
        <v>0</v>
      </c>
      <c r="F8" s="621">
        <f t="shared" si="0"/>
        <v>210958792.4637</v>
      </c>
      <c r="G8" s="681">
        <f>SUM(G9:G10)</f>
        <v>622250814.88201499</v>
      </c>
      <c r="H8" s="480"/>
      <c r="I8" s="480"/>
      <c r="J8" s="480"/>
      <c r="K8" s="480"/>
      <c r="L8" s="480"/>
      <c r="M8" s="480"/>
      <c r="N8" s="480"/>
    </row>
    <row r="9" spans="1:14">
      <c r="A9" s="257">
        <v>2</v>
      </c>
      <c r="B9" s="260" t="s">
        <v>85</v>
      </c>
      <c r="C9" s="259">
        <v>411292022.41831505</v>
      </c>
      <c r="D9" s="259">
        <v>0</v>
      </c>
      <c r="E9" s="259">
        <v>0</v>
      </c>
      <c r="F9" s="259">
        <v>71029212.159999996</v>
      </c>
      <c r="G9" s="672">
        <v>482321234.57831502</v>
      </c>
      <c r="H9" s="480"/>
      <c r="I9" s="480"/>
      <c r="J9" s="480"/>
      <c r="K9" s="480"/>
      <c r="L9" s="480"/>
      <c r="M9" s="480"/>
      <c r="N9" s="480"/>
    </row>
    <row r="10" spans="1:14">
      <c r="A10" s="257">
        <v>3</v>
      </c>
      <c r="B10" s="260" t="s">
        <v>462</v>
      </c>
      <c r="C10" s="261"/>
      <c r="D10" s="261"/>
      <c r="E10" s="261"/>
      <c r="F10" s="259">
        <v>139929580.3037</v>
      </c>
      <c r="G10" s="672">
        <v>139929580.3037</v>
      </c>
      <c r="H10" s="480"/>
      <c r="I10" s="480"/>
      <c r="J10" s="480"/>
      <c r="K10" s="480"/>
      <c r="L10" s="480"/>
      <c r="M10" s="480"/>
      <c r="N10" s="480"/>
    </row>
    <row r="11" spans="1:14" ht="26.25">
      <c r="A11" s="257">
        <v>4</v>
      </c>
      <c r="B11" s="258" t="s">
        <v>463</v>
      </c>
      <c r="C11" s="622">
        <f t="shared" ref="C11:F11" si="1">SUM(C12:C13)</f>
        <v>206251994.84300002</v>
      </c>
      <c r="D11" s="622">
        <f t="shared" si="1"/>
        <v>76825106.449599996</v>
      </c>
      <c r="E11" s="622">
        <f t="shared" si="1"/>
        <v>135724697.1972</v>
      </c>
      <c r="F11" s="622">
        <f t="shared" si="1"/>
        <v>0</v>
      </c>
      <c r="G11" s="623">
        <f>SUM(G12:G13)</f>
        <v>381457001.57450998</v>
      </c>
      <c r="H11" s="480"/>
      <c r="I11" s="480"/>
      <c r="J11" s="480"/>
      <c r="K11" s="480"/>
      <c r="L11" s="480"/>
      <c r="M11" s="480"/>
      <c r="N11" s="480"/>
    </row>
    <row r="12" spans="1:14">
      <c r="A12" s="257">
        <v>5</v>
      </c>
      <c r="B12" s="260" t="s">
        <v>464</v>
      </c>
      <c r="C12" s="259">
        <v>177359931.24050003</v>
      </c>
      <c r="D12" s="259">
        <v>73817745.478100002</v>
      </c>
      <c r="E12" s="259">
        <v>131169217.34719999</v>
      </c>
      <c r="F12" s="259">
        <v>0</v>
      </c>
      <c r="G12" s="672">
        <v>363229549.36250997</v>
      </c>
      <c r="H12" s="480"/>
      <c r="I12" s="480"/>
      <c r="J12" s="480"/>
      <c r="K12" s="480"/>
      <c r="L12" s="480"/>
      <c r="M12" s="480"/>
      <c r="N12" s="480"/>
    </row>
    <row r="13" spans="1:14">
      <c r="A13" s="257">
        <v>6</v>
      </c>
      <c r="B13" s="260" t="s">
        <v>465</v>
      </c>
      <c r="C13" s="259">
        <v>28892063.602499995</v>
      </c>
      <c r="D13" s="259">
        <v>3007360.9715</v>
      </c>
      <c r="E13" s="259">
        <v>4555479.8499999996</v>
      </c>
      <c r="F13" s="259">
        <v>0</v>
      </c>
      <c r="G13" s="672">
        <v>18227452.211999997</v>
      </c>
      <c r="H13" s="480"/>
      <c r="I13" s="480"/>
      <c r="J13" s="480"/>
      <c r="K13" s="480"/>
      <c r="L13" s="480"/>
      <c r="M13" s="480"/>
      <c r="N13" s="480"/>
    </row>
    <row r="14" spans="1:14">
      <c r="A14" s="257">
        <v>7</v>
      </c>
      <c r="B14" s="258" t="s">
        <v>466</v>
      </c>
      <c r="C14" s="622">
        <f t="shared" ref="C14:F14" si="2">SUM(C15:C16)</f>
        <v>395570390.77949989</v>
      </c>
      <c r="D14" s="622">
        <f t="shared" si="2"/>
        <v>268795452.04869992</v>
      </c>
      <c r="E14" s="622">
        <f t="shared" si="2"/>
        <v>151204250.87580001</v>
      </c>
      <c r="F14" s="622">
        <f t="shared" si="2"/>
        <v>0</v>
      </c>
      <c r="G14" s="623">
        <f>SUM(G15:G16)</f>
        <v>402701391.52284992</v>
      </c>
      <c r="H14" s="480"/>
      <c r="I14" s="480"/>
      <c r="J14" s="480"/>
      <c r="K14" s="480"/>
      <c r="L14" s="480"/>
      <c r="M14" s="480"/>
      <c r="N14" s="480"/>
    </row>
    <row r="15" spans="1:14" ht="51.75">
      <c r="A15" s="257">
        <v>8</v>
      </c>
      <c r="B15" s="260" t="s">
        <v>467</v>
      </c>
      <c r="C15" s="259">
        <v>389728121.6983999</v>
      </c>
      <c r="D15" s="259">
        <v>264470410.47149992</v>
      </c>
      <c r="E15" s="259">
        <v>139467457.8258</v>
      </c>
      <c r="F15" s="259">
        <v>0</v>
      </c>
      <c r="G15" s="672">
        <v>396832994.99784994</v>
      </c>
      <c r="H15" s="480"/>
      <c r="I15" s="480"/>
      <c r="J15" s="480"/>
      <c r="K15" s="480"/>
      <c r="L15" s="480"/>
      <c r="M15" s="480"/>
      <c r="N15" s="480"/>
    </row>
    <row r="16" spans="1:14" ht="26.25">
      <c r="A16" s="257">
        <v>9</v>
      </c>
      <c r="B16" s="260" t="s">
        <v>468</v>
      </c>
      <c r="C16" s="259">
        <v>5842269.0811000001</v>
      </c>
      <c r="D16" s="259">
        <v>4325041.5771999992</v>
      </c>
      <c r="E16" s="259">
        <v>11736793.050000001</v>
      </c>
      <c r="F16" s="259">
        <v>0</v>
      </c>
      <c r="G16" s="672">
        <v>5868396.5250000004</v>
      </c>
      <c r="H16" s="480"/>
      <c r="I16" s="480"/>
      <c r="J16" s="480"/>
      <c r="K16" s="480"/>
      <c r="L16" s="480"/>
      <c r="M16" s="480"/>
      <c r="N16" s="480"/>
    </row>
    <row r="17" spans="1:14">
      <c r="A17" s="257">
        <v>10</v>
      </c>
      <c r="B17" s="258" t="s">
        <v>469</v>
      </c>
      <c r="C17" s="259">
        <v>0</v>
      </c>
      <c r="D17" s="259">
        <v>0</v>
      </c>
      <c r="E17" s="259">
        <v>0</v>
      </c>
      <c r="F17" s="259">
        <v>0</v>
      </c>
      <c r="G17" s="672">
        <v>0</v>
      </c>
      <c r="H17" s="480"/>
      <c r="I17" s="480"/>
      <c r="J17" s="480"/>
      <c r="K17" s="480"/>
      <c r="L17" s="480"/>
      <c r="M17" s="480"/>
      <c r="N17" s="480"/>
    </row>
    <row r="18" spans="1:14">
      <c r="A18" s="257">
        <v>11</v>
      </c>
      <c r="B18" s="258" t="s">
        <v>89</v>
      </c>
      <c r="C18" s="259">
        <v>0</v>
      </c>
      <c r="D18" s="259">
        <v>11860150.268025398</v>
      </c>
      <c r="E18" s="259">
        <v>6725061.0764017105</v>
      </c>
      <c r="F18" s="259">
        <v>7858619.5137812197</v>
      </c>
      <c r="G18" s="672">
        <v>0</v>
      </c>
      <c r="H18" s="480"/>
      <c r="I18" s="480"/>
      <c r="J18" s="480"/>
      <c r="K18" s="480"/>
      <c r="L18" s="480"/>
      <c r="M18" s="480"/>
      <c r="N18" s="480"/>
    </row>
    <row r="19" spans="1:14">
      <c r="A19" s="257">
        <v>12</v>
      </c>
      <c r="B19" s="260" t="s">
        <v>470</v>
      </c>
      <c r="C19" s="259">
        <v>0</v>
      </c>
      <c r="D19" s="259">
        <v>0</v>
      </c>
      <c r="E19" s="259">
        <v>0</v>
      </c>
      <c r="F19" s="259">
        <v>0</v>
      </c>
      <c r="G19" s="672">
        <v>0</v>
      </c>
      <c r="H19" s="480"/>
      <c r="I19" s="480"/>
      <c r="J19" s="480"/>
      <c r="K19" s="480"/>
      <c r="L19" s="480"/>
      <c r="M19" s="480"/>
      <c r="N19" s="480"/>
    </row>
    <row r="20" spans="1:14" ht="26.25">
      <c r="A20" s="257">
        <v>13</v>
      </c>
      <c r="B20" s="260" t="s">
        <v>471</v>
      </c>
      <c r="C20" s="259">
        <v>0</v>
      </c>
      <c r="D20" s="259">
        <v>11860150.268025398</v>
      </c>
      <c r="E20" s="259">
        <v>6725061.0764017105</v>
      </c>
      <c r="F20" s="259">
        <v>7858619.5137812197</v>
      </c>
      <c r="G20" s="672">
        <v>0</v>
      </c>
      <c r="H20" s="480"/>
      <c r="I20" s="480"/>
      <c r="J20" s="480"/>
      <c r="K20" s="480"/>
      <c r="L20" s="480"/>
      <c r="M20" s="480"/>
      <c r="N20" s="480"/>
    </row>
    <row r="21" spans="1:14">
      <c r="A21" s="263">
        <v>14</v>
      </c>
      <c r="B21" s="264" t="s">
        <v>472</v>
      </c>
      <c r="C21" s="490"/>
      <c r="D21" s="490"/>
      <c r="E21" s="490"/>
      <c r="F21" s="490"/>
      <c r="G21" s="681">
        <f>SUM(G8,G11,G14,G17,G18)</f>
        <v>1406409207.9793749</v>
      </c>
      <c r="H21" s="480"/>
      <c r="I21" s="480"/>
      <c r="J21" s="480"/>
      <c r="K21" s="480"/>
      <c r="L21" s="480"/>
      <c r="M21" s="480"/>
      <c r="N21" s="480"/>
    </row>
    <row r="22" spans="1:14">
      <c r="A22" s="265"/>
      <c r="B22" s="276" t="s">
        <v>473</v>
      </c>
      <c r="C22" s="266"/>
      <c r="D22" s="267"/>
      <c r="E22" s="266"/>
      <c r="F22" s="266"/>
      <c r="G22" s="268"/>
      <c r="H22" s="480"/>
      <c r="I22" s="480"/>
      <c r="J22" s="480"/>
      <c r="K22" s="480"/>
      <c r="L22" s="480"/>
      <c r="M22" s="480"/>
      <c r="N22" s="480"/>
    </row>
    <row r="23" spans="1:14">
      <c r="A23" s="257">
        <v>15</v>
      </c>
      <c r="B23" s="258" t="s">
        <v>322</v>
      </c>
      <c r="C23" s="259">
        <v>505579541.2072612</v>
      </c>
      <c r="D23" s="259">
        <v>429181102.31412578</v>
      </c>
      <c r="E23" s="259">
        <v>0</v>
      </c>
      <c r="F23" s="259">
        <v>0</v>
      </c>
      <c r="G23" s="672">
        <v>32045310.201237667</v>
      </c>
      <c r="H23" s="480"/>
      <c r="I23" s="480"/>
      <c r="J23" s="480"/>
      <c r="K23" s="480"/>
      <c r="L23" s="480"/>
      <c r="M23" s="480"/>
      <c r="N23" s="480"/>
    </row>
    <row r="24" spans="1:14">
      <c r="A24" s="257">
        <v>16</v>
      </c>
      <c r="B24" s="258" t="s">
        <v>474</v>
      </c>
      <c r="C24" s="622">
        <f>SUM(C25:C27,C29,C31)</f>
        <v>4811715.8000000715</v>
      </c>
      <c r="D24" s="622">
        <f t="shared" ref="D24:G24" si="3">SUM(D25:D27,D29,D31)</f>
        <v>273580340.7373085</v>
      </c>
      <c r="E24" s="622">
        <f t="shared" si="3"/>
        <v>116120438.49035555</v>
      </c>
      <c r="F24" s="622">
        <f t="shared" si="3"/>
        <v>290793022.05548292</v>
      </c>
      <c r="G24" s="623">
        <f t="shared" si="3"/>
        <v>442746273.73099244</v>
      </c>
      <c r="H24" s="480"/>
      <c r="I24" s="480"/>
      <c r="J24" s="480"/>
      <c r="K24" s="480"/>
      <c r="L24" s="480"/>
      <c r="M24" s="480"/>
      <c r="N24" s="480"/>
    </row>
    <row r="25" spans="1:14" ht="26.25">
      <c r="A25" s="257">
        <v>17</v>
      </c>
      <c r="B25" s="260" t="s">
        <v>475</v>
      </c>
      <c r="C25" s="259">
        <v>0</v>
      </c>
      <c r="D25" s="259">
        <v>0</v>
      </c>
      <c r="E25" s="259">
        <v>0</v>
      </c>
      <c r="F25" s="259">
        <v>0</v>
      </c>
      <c r="G25" s="672">
        <v>0</v>
      </c>
      <c r="H25" s="480"/>
      <c r="I25" s="480"/>
      <c r="J25" s="480"/>
      <c r="K25" s="480"/>
      <c r="L25" s="480"/>
      <c r="M25" s="480"/>
      <c r="N25" s="480"/>
    </row>
    <row r="26" spans="1:14" ht="26.25">
      <c r="A26" s="257">
        <v>18</v>
      </c>
      <c r="B26" s="260" t="s">
        <v>476</v>
      </c>
      <c r="C26" s="259">
        <v>4811715.8000000715</v>
      </c>
      <c r="D26" s="259">
        <v>0</v>
      </c>
      <c r="E26" s="259">
        <v>0</v>
      </c>
      <c r="F26" s="259">
        <v>0</v>
      </c>
      <c r="G26" s="672">
        <v>721757.37000001071</v>
      </c>
      <c r="H26" s="480"/>
      <c r="I26" s="480"/>
      <c r="J26" s="480"/>
      <c r="K26" s="480"/>
      <c r="L26" s="480"/>
      <c r="M26" s="480"/>
      <c r="N26" s="480"/>
    </row>
    <row r="27" spans="1:14">
      <c r="A27" s="257">
        <v>19</v>
      </c>
      <c r="B27" s="260" t="s">
        <v>477</v>
      </c>
      <c r="C27" s="259">
        <v>0</v>
      </c>
      <c r="D27" s="259">
        <v>271129441.57051963</v>
      </c>
      <c r="E27" s="259">
        <v>105753796.18768442</v>
      </c>
      <c r="F27" s="259">
        <v>254682838.70983899</v>
      </c>
      <c r="G27" s="672">
        <v>404922031.78246516</v>
      </c>
      <c r="H27" s="480"/>
      <c r="I27" s="480"/>
      <c r="J27" s="480"/>
      <c r="K27" s="480"/>
      <c r="L27" s="480"/>
      <c r="M27" s="480"/>
      <c r="N27" s="480"/>
    </row>
    <row r="28" spans="1:14">
      <c r="A28" s="257">
        <v>20</v>
      </c>
      <c r="B28" s="269" t="s">
        <v>478</v>
      </c>
      <c r="C28" s="259">
        <v>0</v>
      </c>
      <c r="D28" s="259">
        <v>0</v>
      </c>
      <c r="E28" s="259">
        <v>0</v>
      </c>
      <c r="F28" s="259">
        <v>0</v>
      </c>
      <c r="G28" s="672">
        <v>0</v>
      </c>
      <c r="H28" s="480"/>
      <c r="I28" s="480"/>
      <c r="J28" s="480"/>
      <c r="K28" s="480"/>
      <c r="L28" s="480"/>
      <c r="M28" s="480"/>
      <c r="N28" s="480"/>
    </row>
    <row r="29" spans="1:14">
      <c r="A29" s="257">
        <v>21</v>
      </c>
      <c r="B29" s="260" t="s">
        <v>479</v>
      </c>
      <c r="C29" s="259">
        <v>0</v>
      </c>
      <c r="D29" s="259">
        <v>1529907.2567888424</v>
      </c>
      <c r="E29" s="259">
        <v>10366642.302671131</v>
      </c>
      <c r="F29" s="259">
        <v>29206918.279714026</v>
      </c>
      <c r="G29" s="672">
        <v>30774155.317486905</v>
      </c>
      <c r="H29" s="480"/>
      <c r="I29" s="480"/>
      <c r="J29" s="480"/>
      <c r="K29" s="480"/>
      <c r="L29" s="480"/>
      <c r="M29" s="480"/>
      <c r="N29" s="480"/>
    </row>
    <row r="30" spans="1:14">
      <c r="A30" s="257">
        <v>22</v>
      </c>
      <c r="B30" s="269" t="s">
        <v>478</v>
      </c>
      <c r="C30" s="259">
        <v>0</v>
      </c>
      <c r="D30" s="259">
        <v>0</v>
      </c>
      <c r="E30" s="259">
        <v>0</v>
      </c>
      <c r="F30" s="259">
        <v>0</v>
      </c>
      <c r="G30" s="672">
        <v>0</v>
      </c>
      <c r="H30" s="480"/>
      <c r="I30" s="480"/>
      <c r="J30" s="480"/>
      <c r="K30" s="480"/>
      <c r="L30" s="480"/>
      <c r="M30" s="480"/>
      <c r="N30" s="480"/>
    </row>
    <row r="31" spans="1:14" ht="26.25">
      <c r="A31" s="257">
        <v>23</v>
      </c>
      <c r="B31" s="260" t="s">
        <v>480</v>
      </c>
      <c r="C31" s="259">
        <v>0</v>
      </c>
      <c r="D31" s="259">
        <v>920991.91000000015</v>
      </c>
      <c r="E31" s="259">
        <v>0</v>
      </c>
      <c r="F31" s="259">
        <v>6903265.0659298897</v>
      </c>
      <c r="G31" s="672">
        <v>6328329.2610404063</v>
      </c>
      <c r="H31" s="480"/>
      <c r="I31" s="480"/>
      <c r="J31" s="480"/>
      <c r="K31" s="480"/>
      <c r="L31" s="480"/>
      <c r="M31" s="480"/>
      <c r="N31" s="480"/>
    </row>
    <row r="32" spans="1:14">
      <c r="A32" s="257">
        <v>24</v>
      </c>
      <c r="B32" s="258" t="s">
        <v>481</v>
      </c>
      <c r="C32" s="259">
        <v>0</v>
      </c>
      <c r="D32" s="259">
        <v>0</v>
      </c>
      <c r="E32" s="259">
        <v>0</v>
      </c>
      <c r="F32" s="259">
        <v>0</v>
      </c>
      <c r="G32" s="672">
        <v>0</v>
      </c>
      <c r="H32" s="480"/>
      <c r="I32" s="480"/>
      <c r="J32" s="480"/>
      <c r="K32" s="480"/>
      <c r="L32" s="480"/>
      <c r="M32" s="480"/>
      <c r="N32" s="480"/>
    </row>
    <row r="33" spans="1:14">
      <c r="A33" s="257">
        <v>25</v>
      </c>
      <c r="B33" s="258" t="s">
        <v>99</v>
      </c>
      <c r="C33" s="622">
        <f>SUM(C34:C35)</f>
        <v>0</v>
      </c>
      <c r="D33" s="622">
        <f>SUM(D34:D35)</f>
        <v>52808339.919233561</v>
      </c>
      <c r="E33" s="622">
        <f>SUM(E34:E35)</f>
        <v>18908722.29200986</v>
      </c>
      <c r="F33" s="622">
        <f>SUM(F34:F35)</f>
        <v>191235438.85764599</v>
      </c>
      <c r="G33" s="623">
        <f>SUM(G34:G35)</f>
        <v>236718701.01016057</v>
      </c>
      <c r="H33" s="480"/>
      <c r="I33" s="480"/>
      <c r="J33" s="480"/>
      <c r="K33" s="480"/>
      <c r="L33" s="480"/>
      <c r="M33" s="480"/>
      <c r="N33" s="480"/>
    </row>
    <row r="34" spans="1:14">
      <c r="A34" s="257">
        <v>26</v>
      </c>
      <c r="B34" s="260" t="s">
        <v>482</v>
      </c>
      <c r="C34" s="261"/>
      <c r="D34" s="259">
        <v>0</v>
      </c>
      <c r="E34" s="259">
        <v>0</v>
      </c>
      <c r="F34" s="259">
        <v>0</v>
      </c>
      <c r="G34" s="672">
        <v>0</v>
      </c>
      <c r="H34" s="480"/>
      <c r="I34" s="480"/>
      <c r="J34" s="480"/>
      <c r="K34" s="480"/>
      <c r="L34" s="480"/>
      <c r="M34" s="480"/>
      <c r="N34" s="480"/>
    </row>
    <row r="35" spans="1:14">
      <c r="A35" s="257">
        <v>27</v>
      </c>
      <c r="B35" s="260" t="s">
        <v>483</v>
      </c>
      <c r="C35" s="259">
        <v>0</v>
      </c>
      <c r="D35" s="259">
        <v>52808339.919233561</v>
      </c>
      <c r="E35" s="259">
        <v>18908722.29200986</v>
      </c>
      <c r="F35" s="259">
        <v>191235438.85764599</v>
      </c>
      <c r="G35" s="672">
        <v>236718701.01016057</v>
      </c>
      <c r="H35" s="480"/>
      <c r="I35" s="480"/>
      <c r="J35" s="480"/>
      <c r="K35" s="480"/>
      <c r="L35" s="480"/>
      <c r="M35" s="480"/>
      <c r="N35" s="480"/>
    </row>
    <row r="36" spans="1:14">
      <c r="A36" s="257">
        <v>28</v>
      </c>
      <c r="B36" s="258" t="s">
        <v>484</v>
      </c>
      <c r="C36" s="259">
        <v>0</v>
      </c>
      <c r="D36" s="259">
        <v>63154583.718585268</v>
      </c>
      <c r="E36" s="259">
        <v>32997192.808052339</v>
      </c>
      <c r="F36" s="259">
        <v>91391334.820538506</v>
      </c>
      <c r="G36" s="672">
        <v>22011465.450520106</v>
      </c>
      <c r="H36" s="480"/>
      <c r="I36" s="480"/>
      <c r="J36" s="480"/>
      <c r="K36" s="480"/>
      <c r="L36" s="480"/>
      <c r="M36" s="480"/>
      <c r="N36" s="480"/>
    </row>
    <row r="37" spans="1:14">
      <c r="A37" s="263">
        <v>29</v>
      </c>
      <c r="B37" s="264" t="s">
        <v>485</v>
      </c>
      <c r="C37" s="489"/>
      <c r="D37" s="489"/>
      <c r="E37" s="489"/>
      <c r="F37" s="489"/>
      <c r="G37" s="681">
        <f>SUM(G23:G24,G32:G33,G36)</f>
        <v>733521750.39291084</v>
      </c>
      <c r="H37" s="480"/>
      <c r="I37" s="480"/>
      <c r="J37" s="480"/>
      <c r="K37" s="480"/>
      <c r="L37" s="480"/>
      <c r="M37" s="480"/>
      <c r="N37" s="480"/>
    </row>
    <row r="38" spans="1:14">
      <c r="A38" s="253"/>
      <c r="B38" s="270"/>
      <c r="C38" s="271"/>
      <c r="D38" s="271"/>
      <c r="E38" s="271"/>
      <c r="F38" s="271"/>
      <c r="G38" s="272"/>
      <c r="H38" s="480"/>
      <c r="I38" s="480"/>
      <c r="J38" s="480"/>
      <c r="K38" s="480"/>
      <c r="L38" s="480"/>
      <c r="M38" s="480"/>
      <c r="N38" s="480"/>
    </row>
    <row r="39" spans="1:14" ht="15.75" thickBot="1">
      <c r="A39" s="273">
        <v>30</v>
      </c>
      <c r="B39" s="274" t="s">
        <v>453</v>
      </c>
      <c r="C39" s="178"/>
      <c r="D39" s="162"/>
      <c r="E39" s="162"/>
      <c r="F39" s="275"/>
      <c r="G39" s="682">
        <f>IFERROR(G21/G37,0)</f>
        <v>1.9173381119592323</v>
      </c>
      <c r="H39" s="480"/>
      <c r="I39" s="480"/>
      <c r="J39" s="480"/>
      <c r="K39" s="480"/>
      <c r="L39" s="480"/>
      <c r="M39" s="480"/>
      <c r="N39" s="480"/>
    </row>
    <row r="40" spans="1:14">
      <c r="H40" s="480"/>
      <c r="I40" s="480"/>
      <c r="J40" s="480"/>
      <c r="K40" s="480"/>
      <c r="L40" s="480"/>
      <c r="M40" s="480"/>
    </row>
    <row r="41" spans="1:14">
      <c r="H41" s="480"/>
      <c r="I41" s="480"/>
      <c r="J41" s="480"/>
      <c r="K41" s="480"/>
      <c r="L41" s="480"/>
      <c r="M41" s="480"/>
    </row>
    <row r="42" spans="1:14" ht="39">
      <c r="B42" s="10" t="s">
        <v>486</v>
      </c>
    </row>
  </sheetData>
  <mergeCells count="2">
    <mergeCell ref="C5:F5"/>
    <mergeCell ref="G5:G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P51"/>
  <sheetViews>
    <sheetView zoomScale="80" zoomScaleNormal="80" workbookViewId="0">
      <pane xSplit="1" ySplit="5" topLeftCell="B6" activePane="bottomRight" state="frozen"/>
      <selection activeCell="C27" sqref="C27"/>
      <selection pane="topRight" activeCell="C27" sqref="C27"/>
      <selection pane="bottomLeft" activeCell="C27" sqref="C27"/>
      <selection pane="bottomRight"/>
    </sheetView>
  </sheetViews>
  <sheetFormatPr defaultRowHeight="12.75"/>
  <cols>
    <col min="1" max="1" width="9.5703125" style="6" bestFit="1" customWidth="1"/>
    <col min="2" max="2" width="88.42578125" style="6" customWidth="1"/>
    <col min="3" max="3" width="13.7109375" style="6" bestFit="1" customWidth="1"/>
    <col min="4" max="4" width="14.28515625" style="1" bestFit="1" customWidth="1"/>
    <col min="5" max="5" width="13.7109375" style="1" bestFit="1" customWidth="1"/>
    <col min="6" max="6" width="13.5703125" style="1" bestFit="1" customWidth="1"/>
    <col min="7" max="7" width="14" style="1" bestFit="1" customWidth="1"/>
    <col min="8" max="8" width="6.7109375" style="1" customWidth="1"/>
    <col min="9" max="16384" width="9.140625" style="1"/>
  </cols>
  <sheetData>
    <row r="1" spans="1:16">
      <c r="A1" s="524" t="s">
        <v>108</v>
      </c>
      <c r="B1" s="233" t="str">
        <f>Info!C2</f>
        <v>სს "ბანკი ქართუ"</v>
      </c>
    </row>
    <row r="2" spans="1:16">
      <c r="A2" s="524" t="s">
        <v>109</v>
      </c>
      <c r="B2" s="500">
        <v>45382</v>
      </c>
    </row>
    <row r="3" spans="1:16" ht="13.5" thickBot="1">
      <c r="A3" s="524"/>
    </row>
    <row r="4" spans="1:16" ht="48.75" customHeight="1" thickBot="1">
      <c r="A4" s="525" t="s">
        <v>252</v>
      </c>
      <c r="B4" s="526" t="s">
        <v>139</v>
      </c>
      <c r="C4" s="114"/>
      <c r="D4" s="695" t="s">
        <v>936</v>
      </c>
      <c r="E4" s="696"/>
      <c r="F4" s="696"/>
      <c r="G4" s="697"/>
    </row>
    <row r="5" spans="1:16">
      <c r="A5" s="527" t="s">
        <v>25</v>
      </c>
      <c r="B5" s="151"/>
      <c r="C5" s="528" t="str">
        <f>INT((MONTH($B$2))/3)&amp;"Q"&amp;"-"&amp;YEAR($B$2)</f>
        <v>1Q-2024</v>
      </c>
      <c r="D5" s="528" t="str">
        <f>IF(INT(MONTH($B$2))=3, "4"&amp;"Q"&amp;"-"&amp;YEAR($B$2)-1, IF(INT(MONTH($B$2))=6, "1"&amp;"Q"&amp;"-"&amp;YEAR($B$2), IF(INT(MONTH($B$2))=9, "2"&amp;"Q"&amp;"-"&amp;YEAR($B$2),IF(INT(MONTH($B$2))=12, "3"&amp;"Q"&amp;"-"&amp;YEAR($B$2), 0))))</f>
        <v>4Q-2023</v>
      </c>
      <c r="E5" s="528" t="str">
        <f>IF(INT(MONTH($B$2))=3, "3"&amp;"Q"&amp;"-"&amp;YEAR($B$2)-1, IF(INT(MONTH($B$2))=6, "4"&amp;"Q"&amp;"-"&amp;YEAR($B$2)-1, IF(INT(MONTH($B$2))=9, "1"&amp;"Q"&amp;"-"&amp;YEAR($B$2),IF(INT(MONTH($B$2))=12, "2"&amp;"Q"&amp;"-"&amp;YEAR($B$2), 0))))</f>
        <v>3Q-2023</v>
      </c>
      <c r="F5" s="528" t="str">
        <f>IF(INT(MONTH($B$2))=3, "2"&amp;"Q"&amp;"-"&amp;YEAR($B$2)-1, IF(INT(MONTH($B$2))=6, "3"&amp;"Q"&amp;"-"&amp;YEAR($B$2)-1, IF(INT(MONTH($B$2))=9, "4"&amp;"Q"&amp;"-"&amp;YEAR($B$2)-1,IF(INT(MONTH($B$2))=12, "1"&amp;"Q"&amp;"-"&amp;YEAR($B$2), 0))))</f>
        <v>2Q-2023</v>
      </c>
      <c r="G5" s="529" t="str">
        <f>IF(INT(MONTH($B$2))=3, "1"&amp;"Q"&amp;"-"&amp;YEAR($B$2)-1, IF(INT(MONTH($B$2))=6, "2"&amp;"Q"&amp;"-"&amp;YEAR($B$2)-1, IF(INT(MONTH($B$2))=9, "3"&amp;"Q"&amp;"-"&amp;YEAR($B$2)-1,IF(INT(MONTH($B$2))=12, "4"&amp;"Q"&amp;"-"&amp;YEAR($B$2)-1, 0))))</f>
        <v>1Q-2023</v>
      </c>
      <c r="H5" s="546"/>
    </row>
    <row r="6" spans="1:16">
      <c r="A6" s="530"/>
      <c r="B6" s="241" t="s">
        <v>106</v>
      </c>
      <c r="C6" s="531"/>
      <c r="D6" s="531"/>
      <c r="E6" s="531"/>
      <c r="F6" s="531"/>
      <c r="G6" s="532"/>
    </row>
    <row r="7" spans="1:16">
      <c r="A7" s="530"/>
      <c r="B7" s="242" t="s">
        <v>110</v>
      </c>
      <c r="C7" s="531"/>
      <c r="D7" s="531"/>
      <c r="E7" s="531"/>
      <c r="F7" s="531"/>
      <c r="G7" s="532"/>
    </row>
    <row r="8" spans="1:16">
      <c r="A8" s="533">
        <v>1</v>
      </c>
      <c r="B8" s="235" t="s">
        <v>22</v>
      </c>
      <c r="C8" s="243">
        <v>385528411.05103385</v>
      </c>
      <c r="D8" s="243">
        <v>376291664.09609789</v>
      </c>
      <c r="E8" s="243">
        <v>373620930.09606028</v>
      </c>
      <c r="F8" s="243">
        <v>363342214.73040265</v>
      </c>
      <c r="G8" s="648">
        <v>351924744.39058375</v>
      </c>
      <c r="I8" s="547"/>
      <c r="J8" s="547"/>
      <c r="K8" s="547"/>
      <c r="L8" s="547"/>
      <c r="M8" s="547"/>
      <c r="N8" s="547"/>
      <c r="O8" s="547"/>
      <c r="P8" s="547"/>
    </row>
    <row r="9" spans="1:16">
      <c r="A9" s="533">
        <v>2</v>
      </c>
      <c r="B9" s="235" t="s">
        <v>86</v>
      </c>
      <c r="C9" s="243">
        <v>460219774.57831508</v>
      </c>
      <c r="D9" s="243">
        <v>450823727.62337911</v>
      </c>
      <c r="E9" s="243">
        <v>447853293.6233415</v>
      </c>
      <c r="F9" s="243">
        <v>435938378.25768387</v>
      </c>
      <c r="G9" s="648">
        <v>422973807.91786498</v>
      </c>
      <c r="I9" s="547"/>
      <c r="J9" s="547"/>
      <c r="K9" s="547"/>
      <c r="L9" s="547"/>
      <c r="M9" s="547"/>
      <c r="N9" s="547"/>
    </row>
    <row r="10" spans="1:16">
      <c r="A10" s="533">
        <v>3</v>
      </c>
      <c r="B10" s="235" t="s">
        <v>85</v>
      </c>
      <c r="C10" s="243">
        <v>482321234.57831508</v>
      </c>
      <c r="D10" s="243">
        <v>472876807.62337911</v>
      </c>
      <c r="E10" s="243">
        <v>473564973.6233415</v>
      </c>
      <c r="F10" s="243">
        <v>461068298.25768387</v>
      </c>
      <c r="G10" s="648">
        <v>450114047.91786498</v>
      </c>
      <c r="I10" s="547"/>
      <c r="J10" s="547"/>
      <c r="K10" s="547"/>
      <c r="L10" s="547"/>
      <c r="M10" s="547"/>
      <c r="N10" s="547"/>
    </row>
    <row r="11" spans="1:16">
      <c r="A11" s="533">
        <v>4</v>
      </c>
      <c r="B11" s="235" t="s">
        <v>445</v>
      </c>
      <c r="C11" s="243">
        <v>290055157.51472121</v>
      </c>
      <c r="D11" s="243">
        <v>303188079.15592307</v>
      </c>
      <c r="E11" s="243">
        <v>297174304.811638</v>
      </c>
      <c r="F11" s="243">
        <v>278139307.84550673</v>
      </c>
      <c r="G11" s="648">
        <v>270224472.10658425</v>
      </c>
      <c r="I11" s="547"/>
      <c r="J11" s="547"/>
      <c r="K11" s="547"/>
      <c r="L11" s="547"/>
      <c r="M11" s="547"/>
      <c r="N11" s="547"/>
    </row>
    <row r="12" spans="1:16">
      <c r="A12" s="533">
        <v>5</v>
      </c>
      <c r="B12" s="235" t="s">
        <v>446</v>
      </c>
      <c r="C12" s="243">
        <v>343057842.4131844</v>
      </c>
      <c r="D12" s="243">
        <v>361529519.79794037</v>
      </c>
      <c r="E12" s="243">
        <v>350246436.63473833</v>
      </c>
      <c r="F12" s="243">
        <v>327367338.29175586</v>
      </c>
      <c r="G12" s="648">
        <v>316851843.56204444</v>
      </c>
      <c r="I12" s="547"/>
      <c r="J12" s="547"/>
      <c r="K12" s="547"/>
      <c r="L12" s="547"/>
      <c r="M12" s="547"/>
      <c r="N12" s="547"/>
    </row>
    <row r="13" spans="1:16">
      <c r="A13" s="533">
        <v>6</v>
      </c>
      <c r="B13" s="235" t="s">
        <v>447</v>
      </c>
      <c r="C13" s="243">
        <v>413210705.24373078</v>
      </c>
      <c r="D13" s="243">
        <v>438744569.43002486</v>
      </c>
      <c r="E13" s="243">
        <v>420482791.05234879</v>
      </c>
      <c r="F13" s="243">
        <v>392522284.5152328</v>
      </c>
      <c r="G13" s="648">
        <v>378565922.4661724</v>
      </c>
      <c r="I13" s="547"/>
      <c r="J13" s="547"/>
      <c r="K13" s="547"/>
      <c r="L13" s="547"/>
      <c r="M13" s="547"/>
      <c r="N13" s="547"/>
    </row>
    <row r="14" spans="1:16">
      <c r="A14" s="530"/>
      <c r="B14" s="241" t="s">
        <v>449</v>
      </c>
      <c r="C14" s="531"/>
      <c r="D14" s="531"/>
      <c r="E14" s="531"/>
      <c r="F14" s="531"/>
      <c r="G14" s="532"/>
      <c r="I14" s="547"/>
      <c r="J14" s="547"/>
      <c r="K14" s="547"/>
      <c r="L14" s="547"/>
      <c r="M14" s="547"/>
      <c r="N14" s="547"/>
    </row>
    <row r="15" spans="1:16" ht="21.95" customHeight="1">
      <c r="A15" s="533">
        <v>7</v>
      </c>
      <c r="B15" s="235" t="s">
        <v>448</v>
      </c>
      <c r="C15" s="244">
        <v>1567454263.7604949</v>
      </c>
      <c r="D15" s="244">
        <v>1709985391.8341746</v>
      </c>
      <c r="E15" s="244">
        <v>1537487671.4177198</v>
      </c>
      <c r="F15" s="244">
        <v>1448643417.9665234</v>
      </c>
      <c r="G15" s="649">
        <v>1376642558.3850031</v>
      </c>
      <c r="I15" s="547"/>
      <c r="J15" s="547"/>
      <c r="K15" s="547"/>
      <c r="L15" s="547"/>
      <c r="M15" s="547"/>
      <c r="N15" s="547"/>
    </row>
    <row r="16" spans="1:16">
      <c r="A16" s="530"/>
      <c r="B16" s="241" t="s">
        <v>452</v>
      </c>
      <c r="C16" s="531"/>
      <c r="D16" s="531"/>
      <c r="E16" s="531"/>
      <c r="F16" s="531"/>
      <c r="G16" s="532"/>
      <c r="I16" s="547"/>
      <c r="J16" s="547"/>
      <c r="K16" s="547"/>
      <c r="L16" s="547"/>
      <c r="M16" s="547"/>
      <c r="N16" s="547"/>
    </row>
    <row r="17" spans="1:14">
      <c r="A17" s="533"/>
      <c r="B17" s="242" t="s">
        <v>435</v>
      </c>
      <c r="C17" s="531"/>
      <c r="D17" s="531"/>
      <c r="E17" s="531"/>
      <c r="F17" s="531"/>
      <c r="G17" s="532"/>
      <c r="I17" s="547"/>
      <c r="J17" s="547"/>
      <c r="K17" s="547"/>
      <c r="L17" s="547"/>
      <c r="M17" s="547"/>
      <c r="N17" s="547"/>
    </row>
    <row r="18" spans="1:14">
      <c r="A18" s="533">
        <v>8</v>
      </c>
      <c r="B18" s="235" t="s">
        <v>443</v>
      </c>
      <c r="C18" s="247">
        <v>0.24595831595501158</v>
      </c>
      <c r="D18" s="247">
        <v>0.2200554846217006</v>
      </c>
      <c r="E18" s="247">
        <v>0.2430074315662927</v>
      </c>
      <c r="F18" s="247">
        <v>0.25081549415413085</v>
      </c>
      <c r="G18" s="650">
        <v>0.25563988433093437</v>
      </c>
      <c r="I18" s="547"/>
      <c r="J18" s="547"/>
      <c r="K18" s="547"/>
      <c r="L18" s="547"/>
      <c r="M18" s="547"/>
      <c r="N18" s="547"/>
    </row>
    <row r="19" spans="1:14" ht="15" customHeight="1">
      <c r="A19" s="533">
        <v>9</v>
      </c>
      <c r="B19" s="235" t="s">
        <v>442</v>
      </c>
      <c r="C19" s="247">
        <v>0.29360969899957229</v>
      </c>
      <c r="D19" s="247">
        <v>0.26364185903355225</v>
      </c>
      <c r="E19" s="247">
        <v>0.29128903076691032</v>
      </c>
      <c r="F19" s="247">
        <v>0.30092869842988368</v>
      </c>
      <c r="G19" s="650">
        <v>0.30725027738069732</v>
      </c>
      <c r="I19" s="547"/>
      <c r="J19" s="547"/>
      <c r="K19" s="547"/>
      <c r="L19" s="547"/>
      <c r="M19" s="547"/>
      <c r="N19" s="547"/>
    </row>
    <row r="20" spans="1:14">
      <c r="A20" s="533">
        <v>10</v>
      </c>
      <c r="B20" s="235" t="s">
        <v>444</v>
      </c>
      <c r="C20" s="247">
        <v>0.30770992540552566</v>
      </c>
      <c r="D20" s="247">
        <v>0.27653850721856704</v>
      </c>
      <c r="E20" s="247">
        <v>0.30801220876565888</v>
      </c>
      <c r="F20" s="247">
        <v>0.31827590733466382</v>
      </c>
      <c r="G20" s="650">
        <v>0.32696508267615421</v>
      </c>
      <c r="I20" s="547"/>
      <c r="J20" s="547"/>
      <c r="K20" s="547"/>
      <c r="L20" s="547"/>
      <c r="M20" s="547"/>
      <c r="N20" s="547"/>
    </row>
    <row r="21" spans="1:14">
      <c r="A21" s="533">
        <v>11</v>
      </c>
      <c r="B21" s="235" t="s">
        <v>445</v>
      </c>
      <c r="C21" s="247">
        <v>0.18504856200323641</v>
      </c>
      <c r="D21" s="247">
        <v>0.17730448494107642</v>
      </c>
      <c r="E21" s="247">
        <v>0.19328565056890057</v>
      </c>
      <c r="F21" s="247">
        <v>0.19199984233244502</v>
      </c>
      <c r="G21" s="650">
        <v>0.19629240027534517</v>
      </c>
      <c r="I21" s="547"/>
      <c r="J21" s="547"/>
      <c r="K21" s="547"/>
      <c r="L21" s="547"/>
      <c r="M21" s="547"/>
      <c r="N21" s="547"/>
    </row>
    <row r="22" spans="1:14">
      <c r="A22" s="533">
        <v>12</v>
      </c>
      <c r="B22" s="235" t="s">
        <v>446</v>
      </c>
      <c r="C22" s="247">
        <v>0.21886306372356343</v>
      </c>
      <c r="D22" s="247">
        <v>0.2114225779497183</v>
      </c>
      <c r="E22" s="247">
        <v>0.22780438708284115</v>
      </c>
      <c r="F22" s="247">
        <v>0.22598200097528828</v>
      </c>
      <c r="G22" s="650">
        <v>0.23016275476312209</v>
      </c>
      <c r="I22" s="547"/>
      <c r="J22" s="547"/>
      <c r="K22" s="547"/>
      <c r="L22" s="547"/>
      <c r="M22" s="547"/>
      <c r="N22" s="547"/>
    </row>
    <row r="23" spans="1:14">
      <c r="A23" s="533">
        <v>13</v>
      </c>
      <c r="B23" s="235" t="s">
        <v>447</v>
      </c>
      <c r="C23" s="247">
        <v>0.26361898703978315</v>
      </c>
      <c r="D23" s="247">
        <v>0.25657796348740503</v>
      </c>
      <c r="E23" s="247">
        <v>0.27348693512749989</v>
      </c>
      <c r="F23" s="247">
        <v>0.27095852550534527</v>
      </c>
      <c r="G23" s="650">
        <v>0.2749921685628286</v>
      </c>
      <c r="I23" s="547"/>
      <c r="J23" s="547"/>
      <c r="K23" s="547"/>
      <c r="L23" s="547"/>
      <c r="M23" s="547"/>
      <c r="N23" s="547"/>
    </row>
    <row r="24" spans="1:14">
      <c r="A24" s="530"/>
      <c r="B24" s="241" t="s">
        <v>6</v>
      </c>
      <c r="C24" s="531"/>
      <c r="D24" s="531"/>
      <c r="E24" s="531"/>
      <c r="F24" s="531"/>
      <c r="G24" s="532"/>
      <c r="I24" s="547"/>
      <c r="J24" s="547"/>
      <c r="K24" s="547"/>
      <c r="L24" s="547"/>
      <c r="M24" s="547"/>
      <c r="N24" s="547"/>
    </row>
    <row r="25" spans="1:14" ht="15" customHeight="1">
      <c r="A25" s="534">
        <v>14</v>
      </c>
      <c r="B25" s="535" t="s">
        <v>7</v>
      </c>
      <c r="C25" s="536">
        <v>5.4875768954618667E-2</v>
      </c>
      <c r="D25" s="247">
        <v>5.7344233722558084E-2</v>
      </c>
      <c r="E25" s="247">
        <v>5.8459088440763904E-2</v>
      </c>
      <c r="F25" s="247">
        <v>5.8932561950689646E-2</v>
      </c>
      <c r="G25" s="650">
        <v>5.8149539023008859E-2</v>
      </c>
      <c r="I25" s="547"/>
      <c r="J25" s="547"/>
      <c r="K25" s="547"/>
      <c r="L25" s="547"/>
      <c r="M25" s="547"/>
      <c r="N25" s="547"/>
    </row>
    <row r="26" spans="1:14">
      <c r="A26" s="534">
        <v>15</v>
      </c>
      <c r="B26" s="535" t="s">
        <v>8</v>
      </c>
      <c r="C26" s="536">
        <v>1.7495223723369958E-2</v>
      </c>
      <c r="D26" s="247">
        <v>1.6819674940562964E-2</v>
      </c>
      <c r="E26" s="247">
        <v>1.7575286443819432E-2</v>
      </c>
      <c r="F26" s="247">
        <v>1.8003214718788973E-2</v>
      </c>
      <c r="G26" s="650">
        <v>1.8289119555379745E-2</v>
      </c>
      <c r="I26" s="547"/>
      <c r="J26" s="547"/>
      <c r="K26" s="547"/>
      <c r="L26" s="547"/>
      <c r="M26" s="547"/>
      <c r="N26" s="547"/>
    </row>
    <row r="27" spans="1:14">
      <c r="A27" s="534">
        <v>16</v>
      </c>
      <c r="B27" s="535" t="s">
        <v>9</v>
      </c>
      <c r="C27" s="536">
        <v>2.2240813700082133E-2</v>
      </c>
      <c r="D27" s="247">
        <v>2.3999154323538555E-2</v>
      </c>
      <c r="E27" s="247">
        <v>3.0621258655551504E-2</v>
      </c>
      <c r="F27" s="247">
        <v>3.2684822253998901E-2</v>
      </c>
      <c r="G27" s="650">
        <v>2.3143742698323987E-2</v>
      </c>
      <c r="I27" s="547"/>
      <c r="J27" s="547"/>
      <c r="K27" s="547"/>
      <c r="L27" s="547"/>
      <c r="M27" s="547"/>
      <c r="N27" s="547"/>
    </row>
    <row r="28" spans="1:14">
      <c r="A28" s="534">
        <v>17</v>
      </c>
      <c r="B28" s="535" t="s">
        <v>140</v>
      </c>
      <c r="C28" s="536">
        <v>3.7380545231248709E-2</v>
      </c>
      <c r="D28" s="247">
        <v>4.0524558781995117E-2</v>
      </c>
      <c r="E28" s="247">
        <v>4.0883801996944483E-2</v>
      </c>
      <c r="F28" s="247">
        <v>4.0929347231900677E-2</v>
      </c>
      <c r="G28" s="650">
        <v>3.986041946762911E-2</v>
      </c>
      <c r="I28" s="547"/>
      <c r="J28" s="547"/>
      <c r="K28" s="547"/>
      <c r="L28" s="547"/>
      <c r="M28" s="547"/>
      <c r="N28" s="547"/>
    </row>
    <row r="29" spans="1:14">
      <c r="A29" s="534">
        <v>18</v>
      </c>
      <c r="B29" s="535" t="s">
        <v>10</v>
      </c>
      <c r="C29" s="536">
        <v>1.8541412346713988E-2</v>
      </c>
      <c r="D29" s="247">
        <v>1.969664832373531E-2</v>
      </c>
      <c r="E29" s="247">
        <v>2.251794295170945E-2</v>
      </c>
      <c r="F29" s="247">
        <v>2.2260717933284234E-2</v>
      </c>
      <c r="G29" s="650">
        <v>1.4178562416389427E-2</v>
      </c>
      <c r="I29" s="547"/>
      <c r="J29" s="547"/>
      <c r="K29" s="547"/>
      <c r="L29" s="547"/>
      <c r="M29" s="547"/>
      <c r="N29" s="547"/>
    </row>
    <row r="30" spans="1:14">
      <c r="A30" s="534">
        <v>19</v>
      </c>
      <c r="B30" s="535" t="s">
        <v>11</v>
      </c>
      <c r="C30" s="536">
        <v>8.7302368472783651E-2</v>
      </c>
      <c r="D30" s="247">
        <v>8.4994182335935461E-2</v>
      </c>
      <c r="E30" s="247">
        <v>9.2459119931558753E-2</v>
      </c>
      <c r="F30" s="247">
        <v>8.8726767329609685E-2</v>
      </c>
      <c r="G30" s="650">
        <v>5.6528214604398587E-2</v>
      </c>
      <c r="I30" s="547"/>
      <c r="J30" s="547"/>
      <c r="K30" s="547"/>
      <c r="L30" s="547"/>
      <c r="M30" s="547"/>
      <c r="N30" s="547"/>
    </row>
    <row r="31" spans="1:14">
      <c r="A31" s="530"/>
      <c r="B31" s="241" t="s">
        <v>12</v>
      </c>
      <c r="C31" s="537"/>
      <c r="D31" s="537"/>
      <c r="E31" s="537"/>
      <c r="F31" s="537"/>
      <c r="G31" s="538"/>
      <c r="I31" s="547"/>
      <c r="J31" s="547"/>
      <c r="K31" s="547"/>
      <c r="L31" s="547"/>
      <c r="M31" s="547"/>
      <c r="N31" s="547"/>
    </row>
    <row r="32" spans="1:14">
      <c r="A32" s="534">
        <v>20</v>
      </c>
      <c r="B32" s="535" t="s">
        <v>13</v>
      </c>
      <c r="C32" s="536">
        <v>0.1751715494874084</v>
      </c>
      <c r="D32" s="247">
        <v>0.17385549077393081</v>
      </c>
      <c r="E32" s="247">
        <v>0.18376928655220376</v>
      </c>
      <c r="F32" s="247">
        <v>0.19351802003762955</v>
      </c>
      <c r="G32" s="650">
        <v>0.20329057550136437</v>
      </c>
      <c r="I32" s="547"/>
      <c r="J32" s="547"/>
      <c r="K32" s="547"/>
      <c r="L32" s="547"/>
      <c r="M32" s="547"/>
      <c r="N32" s="547"/>
    </row>
    <row r="33" spans="1:14" ht="15" customHeight="1">
      <c r="A33" s="534">
        <v>21</v>
      </c>
      <c r="B33" s="535" t="s">
        <v>957</v>
      </c>
      <c r="C33" s="536">
        <v>5.5314187069218902E-2</v>
      </c>
      <c r="D33" s="247">
        <v>5.5527686167949848E-2</v>
      </c>
      <c r="E33" s="247">
        <v>6.8674837885990325E-2</v>
      </c>
      <c r="F33" s="247">
        <v>7.2508202025997864E-2</v>
      </c>
      <c r="G33" s="650">
        <v>6.7863902049932825E-2</v>
      </c>
      <c r="I33" s="547"/>
      <c r="J33" s="547"/>
      <c r="K33" s="547"/>
      <c r="L33" s="547"/>
      <c r="M33" s="547"/>
      <c r="N33" s="547"/>
    </row>
    <row r="34" spans="1:14">
      <c r="A34" s="534">
        <v>22</v>
      </c>
      <c r="B34" s="535" t="s">
        <v>14</v>
      </c>
      <c r="C34" s="536">
        <v>0.60076124620324745</v>
      </c>
      <c r="D34" s="247">
        <v>0.59786655273602507</v>
      </c>
      <c r="E34" s="247">
        <v>0.62688866397167309</v>
      </c>
      <c r="F34" s="247">
        <v>0.60732555354873607</v>
      </c>
      <c r="G34" s="650">
        <v>0.59281887667874811</v>
      </c>
      <c r="I34" s="547"/>
      <c r="J34" s="547"/>
      <c r="K34" s="547"/>
      <c r="L34" s="547"/>
      <c r="M34" s="547"/>
      <c r="N34" s="547"/>
    </row>
    <row r="35" spans="1:14" ht="15" customHeight="1">
      <c r="A35" s="534">
        <v>23</v>
      </c>
      <c r="B35" s="535" t="s">
        <v>15</v>
      </c>
      <c r="C35" s="536">
        <v>0.66521936215639776</v>
      </c>
      <c r="D35" s="247">
        <v>0.70292682848530985</v>
      </c>
      <c r="E35" s="247">
        <v>0.67837086138197189</v>
      </c>
      <c r="F35" s="247">
        <v>0.6665049155040712</v>
      </c>
      <c r="G35" s="650">
        <v>0.64427341412099282</v>
      </c>
      <c r="I35" s="547"/>
      <c r="J35" s="547"/>
      <c r="K35" s="547"/>
      <c r="L35" s="547"/>
      <c r="M35" s="547"/>
      <c r="N35" s="547"/>
    </row>
    <row r="36" spans="1:14">
      <c r="A36" s="534">
        <v>24</v>
      </c>
      <c r="B36" s="535" t="s">
        <v>16</v>
      </c>
      <c r="C36" s="536">
        <v>-2.9410197199612402E-2</v>
      </c>
      <c r="D36" s="247">
        <v>8.2256850464705614E-2</v>
      </c>
      <c r="E36" s="247">
        <v>5.1315337553480909E-2</v>
      </c>
      <c r="F36" s="247">
        <v>-2.6987007565252063E-3</v>
      </c>
      <c r="G36" s="650">
        <v>-2.7698661162601151E-2</v>
      </c>
      <c r="I36" s="547"/>
      <c r="J36" s="547"/>
      <c r="K36" s="547"/>
      <c r="L36" s="547"/>
      <c r="M36" s="547"/>
      <c r="N36" s="547"/>
    </row>
    <row r="37" spans="1:14" ht="15" customHeight="1">
      <c r="A37" s="530"/>
      <c r="B37" s="241" t="s">
        <v>17</v>
      </c>
      <c r="C37" s="537"/>
      <c r="D37" s="537"/>
      <c r="E37" s="537"/>
      <c r="F37" s="537"/>
      <c r="G37" s="538"/>
      <c r="I37" s="547"/>
      <c r="J37" s="547"/>
      <c r="K37" s="547"/>
      <c r="L37" s="547"/>
      <c r="M37" s="547"/>
      <c r="N37" s="547"/>
    </row>
    <row r="38" spans="1:14" ht="15" customHeight="1">
      <c r="A38" s="534">
        <v>25</v>
      </c>
      <c r="B38" s="535" t="s">
        <v>18</v>
      </c>
      <c r="C38" s="536">
        <v>0.41214973247393905</v>
      </c>
      <c r="D38" s="247">
        <v>0.40062390758849781</v>
      </c>
      <c r="E38" s="247">
        <v>0.36192685266940555</v>
      </c>
      <c r="F38" s="247">
        <v>0.41680946751997805</v>
      </c>
      <c r="G38" s="650">
        <v>0.3221076379957814</v>
      </c>
      <c r="I38" s="547"/>
      <c r="J38" s="547"/>
      <c r="K38" s="547"/>
      <c r="L38" s="547"/>
      <c r="M38" s="547"/>
      <c r="N38" s="547"/>
    </row>
    <row r="39" spans="1:14" ht="15" customHeight="1">
      <c r="A39" s="534">
        <v>26</v>
      </c>
      <c r="B39" s="535" t="s">
        <v>19</v>
      </c>
      <c r="C39" s="536">
        <v>0.82965058095857669</v>
      </c>
      <c r="D39" s="247">
        <v>0.8489862438231317</v>
      </c>
      <c r="E39" s="247">
        <v>0.84848953386063752</v>
      </c>
      <c r="F39" s="247">
        <v>0.83777399043728651</v>
      </c>
      <c r="G39" s="650">
        <v>0.8275263928609119</v>
      </c>
      <c r="I39" s="547"/>
      <c r="J39" s="547"/>
      <c r="K39" s="547"/>
      <c r="L39" s="547"/>
      <c r="M39" s="547"/>
      <c r="N39" s="547"/>
    </row>
    <row r="40" spans="1:14" ht="15" customHeight="1">
      <c r="A40" s="534">
        <v>27</v>
      </c>
      <c r="B40" s="539" t="s">
        <v>20</v>
      </c>
      <c r="C40" s="536">
        <v>0.41594505265157111</v>
      </c>
      <c r="D40" s="247">
        <v>0.4167029865556765</v>
      </c>
      <c r="E40" s="247">
        <v>0.39649401889530933</v>
      </c>
      <c r="F40" s="247">
        <v>0.37629362421774254</v>
      </c>
      <c r="G40" s="650">
        <v>0.35403353710074692</v>
      </c>
      <c r="I40" s="547"/>
      <c r="J40" s="547"/>
      <c r="K40" s="547"/>
      <c r="L40" s="547"/>
      <c r="M40" s="547"/>
      <c r="N40" s="547"/>
    </row>
    <row r="41" spans="1:14" ht="15" customHeight="1">
      <c r="A41" s="245"/>
      <c r="B41" s="241" t="s">
        <v>356</v>
      </c>
      <c r="C41" s="531"/>
      <c r="D41" s="531"/>
      <c r="E41" s="531"/>
      <c r="F41" s="531"/>
      <c r="G41" s="532"/>
      <c r="I41" s="547"/>
      <c r="J41" s="547"/>
      <c r="K41" s="547"/>
      <c r="L41" s="547"/>
      <c r="M41" s="547"/>
      <c r="N41" s="547"/>
    </row>
    <row r="42" spans="1:14" ht="15" customHeight="1">
      <c r="A42" s="534">
        <v>28</v>
      </c>
      <c r="B42" s="540" t="s">
        <v>340</v>
      </c>
      <c r="C42" s="539">
        <v>959733056.45312023</v>
      </c>
      <c r="D42" s="539">
        <v>976674513.45507908</v>
      </c>
      <c r="E42" s="539">
        <v>747210753.9191823</v>
      </c>
      <c r="F42" s="539">
        <v>603233109.1620934</v>
      </c>
      <c r="G42" s="651">
        <v>641099895.18333113</v>
      </c>
      <c r="I42" s="547"/>
      <c r="J42" s="547"/>
      <c r="K42" s="547"/>
      <c r="L42" s="547"/>
      <c r="M42" s="547"/>
      <c r="N42" s="547"/>
    </row>
    <row r="43" spans="1:14">
      <c r="A43" s="534">
        <v>29</v>
      </c>
      <c r="B43" s="535" t="s">
        <v>341</v>
      </c>
      <c r="C43" s="539">
        <v>611442068.28643262</v>
      </c>
      <c r="D43" s="539">
        <v>668582287.51580203</v>
      </c>
      <c r="E43" s="539">
        <v>497673914.00995106</v>
      </c>
      <c r="F43" s="539">
        <v>354552657.47314662</v>
      </c>
      <c r="G43" s="651">
        <v>349783383.15369141</v>
      </c>
      <c r="I43" s="547"/>
      <c r="J43" s="547"/>
      <c r="K43" s="547"/>
      <c r="L43" s="547"/>
      <c r="M43" s="547"/>
      <c r="N43" s="547"/>
    </row>
    <row r="44" spans="1:14">
      <c r="A44" s="541">
        <v>30</v>
      </c>
      <c r="B44" s="542" t="s">
        <v>339</v>
      </c>
      <c r="C44" s="536">
        <v>1.5696222197186622</v>
      </c>
      <c r="D44" s="536">
        <v>1.4608142209151709</v>
      </c>
      <c r="E44" s="536">
        <v>1.5014063081960967</v>
      </c>
      <c r="F44" s="536">
        <v>1.7013921527517575</v>
      </c>
      <c r="G44" s="652">
        <v>1.8328483457478542</v>
      </c>
      <c r="I44" s="547"/>
      <c r="J44" s="547"/>
      <c r="K44" s="547"/>
      <c r="L44" s="547"/>
      <c r="M44" s="547"/>
      <c r="N44" s="547"/>
    </row>
    <row r="45" spans="1:14">
      <c r="A45" s="541"/>
      <c r="B45" s="241" t="s">
        <v>453</v>
      </c>
      <c r="C45" s="531"/>
      <c r="D45" s="531"/>
      <c r="E45" s="531"/>
      <c r="F45" s="531"/>
      <c r="G45" s="532"/>
      <c r="I45" s="547"/>
      <c r="J45" s="547"/>
      <c r="K45" s="547"/>
      <c r="L45" s="547"/>
      <c r="M45" s="547"/>
      <c r="N45" s="547"/>
    </row>
    <row r="46" spans="1:14">
      <c r="A46" s="541">
        <v>31</v>
      </c>
      <c r="B46" s="542" t="s">
        <v>460</v>
      </c>
      <c r="C46" s="539">
        <v>1406409207.9793749</v>
      </c>
      <c r="D46" s="539">
        <v>1582702523.327899</v>
      </c>
      <c r="E46" s="539">
        <v>1248548511.3347964</v>
      </c>
      <c r="F46" s="539">
        <v>1220747487.9431939</v>
      </c>
      <c r="G46" s="651">
        <v>1127228135.2763696</v>
      </c>
      <c r="I46" s="547"/>
      <c r="J46" s="547"/>
      <c r="K46" s="547"/>
      <c r="L46" s="547"/>
      <c r="M46" s="547"/>
      <c r="N46" s="547"/>
    </row>
    <row r="47" spans="1:14">
      <c r="A47" s="541">
        <v>32</v>
      </c>
      <c r="B47" s="542" t="s">
        <v>473</v>
      </c>
      <c r="C47" s="539">
        <v>733521750.39291084</v>
      </c>
      <c r="D47" s="539">
        <v>771423032.04251766</v>
      </c>
      <c r="E47" s="539">
        <v>727112579.54485583</v>
      </c>
      <c r="F47" s="539">
        <v>702093549.48053932</v>
      </c>
      <c r="G47" s="651">
        <v>674505700.37792647</v>
      </c>
      <c r="I47" s="547"/>
      <c r="J47" s="547"/>
      <c r="K47" s="547"/>
      <c r="L47" s="547"/>
      <c r="M47" s="547"/>
      <c r="N47" s="547"/>
    </row>
    <row r="48" spans="1:14" ht="13.5" thickBot="1">
      <c r="A48" s="543">
        <v>33</v>
      </c>
      <c r="B48" s="544" t="s">
        <v>487</v>
      </c>
      <c r="C48" s="653">
        <v>1.9173381119592323</v>
      </c>
      <c r="D48" s="653">
        <v>2.0516661514984</v>
      </c>
      <c r="E48" s="653">
        <v>1.7171323209898792</v>
      </c>
      <c r="F48" s="653">
        <v>1.7387248306815994</v>
      </c>
      <c r="G48" s="654">
        <v>1.6711914141641533</v>
      </c>
      <c r="I48" s="547"/>
      <c r="J48" s="547"/>
      <c r="K48" s="547"/>
      <c r="L48" s="547"/>
      <c r="M48" s="547"/>
      <c r="N48" s="547"/>
    </row>
    <row r="49" spans="1:2">
      <c r="A49" s="545"/>
    </row>
    <row r="50" spans="1:2" ht="38.25">
      <c r="B50" s="10" t="s">
        <v>944</v>
      </c>
    </row>
    <row r="51" spans="1:2" ht="63.75">
      <c r="B51" s="186" t="s">
        <v>355</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O43"/>
  <sheetViews>
    <sheetView showGridLines="0" zoomScale="80" zoomScaleNormal="80" workbookViewId="0"/>
  </sheetViews>
  <sheetFormatPr defaultColWidth="9.140625" defaultRowHeight="12.75"/>
  <cols>
    <col min="1" max="1" width="11.85546875" style="281" bestFit="1" customWidth="1"/>
    <col min="2" max="2" width="105.140625" style="281" bestFit="1" customWidth="1"/>
    <col min="3" max="3" width="18.85546875" style="281" bestFit="1" customWidth="1"/>
    <col min="4" max="5" width="19.28515625" style="281" bestFit="1" customWidth="1"/>
    <col min="6" max="6" width="18.42578125" style="281" bestFit="1" customWidth="1"/>
    <col min="7" max="7" width="23.5703125" style="281" customWidth="1"/>
    <col min="8" max="8" width="20.85546875" style="281" bestFit="1" customWidth="1"/>
    <col min="9" max="16384" width="9.140625" style="281"/>
  </cols>
  <sheetData>
    <row r="1" spans="1:15" ht="13.5">
      <c r="A1" s="280" t="s">
        <v>108</v>
      </c>
      <c r="B1" s="233" t="str">
        <f>Info!C2</f>
        <v>სს "ბანკი ქართუ"</v>
      </c>
    </row>
    <row r="2" spans="1:15">
      <c r="A2" s="280" t="s">
        <v>109</v>
      </c>
      <c r="B2" s="591">
        <f>'1. key ratios'!B2</f>
        <v>45382</v>
      </c>
    </row>
    <row r="3" spans="1:15">
      <c r="A3" s="282" t="s">
        <v>493</v>
      </c>
    </row>
    <row r="5" spans="1:15">
      <c r="A5" s="756" t="s">
        <v>494</v>
      </c>
      <c r="B5" s="757"/>
      <c r="C5" s="762" t="s">
        <v>495</v>
      </c>
      <c r="D5" s="763"/>
      <c r="E5" s="763"/>
      <c r="F5" s="763"/>
      <c r="G5" s="763"/>
      <c r="H5" s="764"/>
    </row>
    <row r="6" spans="1:15">
      <c r="A6" s="758"/>
      <c r="B6" s="759"/>
      <c r="C6" s="765"/>
      <c r="D6" s="766"/>
      <c r="E6" s="766"/>
      <c r="F6" s="766"/>
      <c r="G6" s="766"/>
      <c r="H6" s="767"/>
    </row>
    <row r="7" spans="1:15" ht="25.5">
      <c r="A7" s="760"/>
      <c r="B7" s="761"/>
      <c r="C7" s="360" t="s">
        <v>496</v>
      </c>
      <c r="D7" s="360" t="s">
        <v>497</v>
      </c>
      <c r="E7" s="360" t="s">
        <v>498</v>
      </c>
      <c r="F7" s="360" t="s">
        <v>499</v>
      </c>
      <c r="G7" s="360" t="s">
        <v>679</v>
      </c>
      <c r="H7" s="360" t="s">
        <v>66</v>
      </c>
    </row>
    <row r="8" spans="1:15">
      <c r="A8" s="356">
        <v>1</v>
      </c>
      <c r="B8" s="355" t="s">
        <v>134</v>
      </c>
      <c r="C8" s="491">
        <v>259080648</v>
      </c>
      <c r="D8" s="491">
        <v>609254.49537240772</v>
      </c>
      <c r="E8" s="491">
        <v>27979975.129958186</v>
      </c>
      <c r="F8" s="491">
        <v>0</v>
      </c>
      <c r="G8" s="491">
        <v>0</v>
      </c>
      <c r="H8" s="492">
        <f t="shared" ref="H8:H20" si="0">SUM(C8:G8)</f>
        <v>287669877.62533063</v>
      </c>
      <c r="J8" s="592"/>
      <c r="K8" s="592"/>
      <c r="L8" s="592"/>
      <c r="M8" s="592"/>
      <c r="N8" s="592"/>
      <c r="O8" s="592"/>
    </row>
    <row r="9" spans="1:15">
      <c r="A9" s="356">
        <v>2</v>
      </c>
      <c r="B9" s="355" t="s">
        <v>135</v>
      </c>
      <c r="C9" s="491">
        <v>0</v>
      </c>
      <c r="D9" s="491">
        <v>0</v>
      </c>
      <c r="E9" s="491">
        <v>0</v>
      </c>
      <c r="F9" s="491">
        <v>0</v>
      </c>
      <c r="G9" s="491">
        <v>0</v>
      </c>
      <c r="H9" s="492">
        <f t="shared" si="0"/>
        <v>0</v>
      </c>
      <c r="J9" s="592"/>
      <c r="K9" s="592"/>
      <c r="L9" s="592"/>
      <c r="M9" s="592"/>
      <c r="N9" s="592"/>
      <c r="O9" s="592"/>
    </row>
    <row r="10" spans="1:15">
      <c r="A10" s="356">
        <v>3</v>
      </c>
      <c r="B10" s="355" t="s">
        <v>136</v>
      </c>
      <c r="C10" s="491">
        <v>0</v>
      </c>
      <c r="D10" s="491">
        <v>0</v>
      </c>
      <c r="E10" s="491">
        <v>0</v>
      </c>
      <c r="F10" s="491">
        <v>0</v>
      </c>
      <c r="G10" s="491">
        <v>0</v>
      </c>
      <c r="H10" s="492">
        <f t="shared" si="0"/>
        <v>0</v>
      </c>
      <c r="J10" s="592"/>
      <c r="K10" s="592"/>
      <c r="L10" s="592"/>
      <c r="M10" s="592"/>
      <c r="N10" s="592"/>
      <c r="O10" s="592"/>
    </row>
    <row r="11" spans="1:15">
      <c r="A11" s="356">
        <v>4</v>
      </c>
      <c r="B11" s="355" t="s">
        <v>137</v>
      </c>
      <c r="C11" s="491">
        <v>0</v>
      </c>
      <c r="D11" s="491">
        <v>0</v>
      </c>
      <c r="E11" s="491">
        <v>0</v>
      </c>
      <c r="F11" s="491">
        <v>0</v>
      </c>
      <c r="G11" s="491">
        <v>0</v>
      </c>
      <c r="H11" s="492">
        <f t="shared" si="0"/>
        <v>0</v>
      </c>
      <c r="J11" s="592"/>
      <c r="K11" s="592"/>
      <c r="L11" s="592"/>
      <c r="M11" s="592"/>
      <c r="N11" s="592"/>
      <c r="O11" s="592"/>
    </row>
    <row r="12" spans="1:15">
      <c r="A12" s="356">
        <v>5</v>
      </c>
      <c r="B12" s="355" t="s">
        <v>948</v>
      </c>
      <c r="C12" s="491">
        <v>0</v>
      </c>
      <c r="D12" s="491">
        <v>0</v>
      </c>
      <c r="E12" s="491">
        <v>0</v>
      </c>
      <c r="F12" s="491">
        <v>0</v>
      </c>
      <c r="G12" s="491">
        <v>0</v>
      </c>
      <c r="H12" s="492">
        <f t="shared" si="0"/>
        <v>0</v>
      </c>
      <c r="J12" s="592"/>
      <c r="K12" s="592"/>
      <c r="L12" s="592"/>
      <c r="M12" s="592"/>
      <c r="N12" s="592"/>
      <c r="O12" s="592"/>
    </row>
    <row r="13" spans="1:15">
      <c r="A13" s="356">
        <v>6</v>
      </c>
      <c r="B13" s="355" t="s">
        <v>138</v>
      </c>
      <c r="C13" s="491">
        <v>495856011.58580428</v>
      </c>
      <c r="D13" s="491">
        <v>95111558.064808473</v>
      </c>
      <c r="E13" s="491">
        <v>0</v>
      </c>
      <c r="F13" s="491">
        <v>2937099.92</v>
      </c>
      <c r="G13" s="491">
        <v>0</v>
      </c>
      <c r="H13" s="492">
        <f t="shared" si="0"/>
        <v>593904669.57061267</v>
      </c>
      <c r="J13" s="592"/>
      <c r="K13" s="592"/>
      <c r="L13" s="592"/>
      <c r="M13" s="592"/>
      <c r="N13" s="592"/>
      <c r="O13" s="592"/>
    </row>
    <row r="14" spans="1:15">
      <c r="A14" s="356">
        <v>7</v>
      </c>
      <c r="B14" s="355" t="s">
        <v>71</v>
      </c>
      <c r="C14" s="491">
        <v>0</v>
      </c>
      <c r="D14" s="491">
        <v>350582169.31717438</v>
      </c>
      <c r="E14" s="491">
        <v>248179271.55565292</v>
      </c>
      <c r="F14" s="491">
        <v>176848295.7733548</v>
      </c>
      <c r="G14" s="491">
        <v>32283666.68708466</v>
      </c>
      <c r="H14" s="492">
        <f t="shared" si="0"/>
        <v>807893403.33326674</v>
      </c>
      <c r="J14" s="592"/>
      <c r="K14" s="592"/>
      <c r="L14" s="592"/>
      <c r="M14" s="592"/>
      <c r="N14" s="592"/>
      <c r="O14" s="592"/>
    </row>
    <row r="15" spans="1:15">
      <c r="A15" s="356">
        <v>8</v>
      </c>
      <c r="B15" s="357" t="s">
        <v>72</v>
      </c>
      <c r="C15" s="491">
        <v>0</v>
      </c>
      <c r="D15" s="491">
        <v>0</v>
      </c>
      <c r="E15" s="491">
        <v>0</v>
      </c>
      <c r="F15" s="491">
        <v>0</v>
      </c>
      <c r="G15" s="491">
        <v>0</v>
      </c>
      <c r="H15" s="492">
        <f t="shared" si="0"/>
        <v>0</v>
      </c>
      <c r="J15" s="592"/>
      <c r="K15" s="592"/>
      <c r="L15" s="592"/>
      <c r="M15" s="592"/>
      <c r="N15" s="592"/>
      <c r="O15" s="592"/>
    </row>
    <row r="16" spans="1:15">
      <c r="A16" s="356">
        <v>9</v>
      </c>
      <c r="B16" s="355" t="s">
        <v>949</v>
      </c>
      <c r="C16" s="491">
        <v>0</v>
      </c>
      <c r="D16" s="491">
        <v>0</v>
      </c>
      <c r="E16" s="491">
        <v>0</v>
      </c>
      <c r="F16" s="491">
        <v>0</v>
      </c>
      <c r="G16" s="491">
        <v>0</v>
      </c>
      <c r="H16" s="492">
        <f t="shared" si="0"/>
        <v>0</v>
      </c>
      <c r="J16" s="592"/>
      <c r="K16" s="592"/>
      <c r="L16" s="592"/>
      <c r="M16" s="592"/>
      <c r="N16" s="592"/>
      <c r="O16" s="592"/>
    </row>
    <row r="17" spans="1:15">
      <c r="A17" s="356">
        <v>10</v>
      </c>
      <c r="B17" s="359" t="s">
        <v>514</v>
      </c>
      <c r="C17" s="491">
        <v>0</v>
      </c>
      <c r="D17" s="491">
        <v>8147707.3821641738</v>
      </c>
      <c r="E17" s="491">
        <v>8811422.3011646532</v>
      </c>
      <c r="F17" s="491">
        <v>9030377.3157178201</v>
      </c>
      <c r="G17" s="491">
        <v>29145742.509514403</v>
      </c>
      <c r="H17" s="492">
        <f t="shared" si="0"/>
        <v>55135249.508561045</v>
      </c>
      <c r="J17" s="592"/>
      <c r="K17" s="592"/>
      <c r="L17" s="592"/>
      <c r="M17" s="592"/>
      <c r="N17" s="592"/>
      <c r="O17" s="592"/>
    </row>
    <row r="18" spans="1:15">
      <c r="A18" s="356">
        <v>11</v>
      </c>
      <c r="B18" s="355" t="s">
        <v>68</v>
      </c>
      <c r="C18" s="491">
        <v>0</v>
      </c>
      <c r="D18" s="491">
        <v>0</v>
      </c>
      <c r="E18" s="491">
        <v>0</v>
      </c>
      <c r="F18" s="491">
        <v>0</v>
      </c>
      <c r="G18" s="491">
        <v>0</v>
      </c>
      <c r="H18" s="492">
        <f t="shared" si="0"/>
        <v>0</v>
      </c>
      <c r="J18" s="592"/>
      <c r="K18" s="592"/>
      <c r="L18" s="592"/>
      <c r="M18" s="592"/>
      <c r="N18" s="592"/>
      <c r="O18" s="592"/>
    </row>
    <row r="19" spans="1:15">
      <c r="A19" s="356">
        <v>12</v>
      </c>
      <c r="B19" s="355" t="s">
        <v>69</v>
      </c>
      <c r="C19" s="491">
        <v>0</v>
      </c>
      <c r="D19" s="491">
        <v>0</v>
      </c>
      <c r="E19" s="491">
        <v>0</v>
      </c>
      <c r="F19" s="491">
        <v>0</v>
      </c>
      <c r="G19" s="491">
        <v>0</v>
      </c>
      <c r="H19" s="492">
        <f t="shared" si="0"/>
        <v>0</v>
      </c>
      <c r="J19" s="592"/>
      <c r="K19" s="592"/>
      <c r="L19" s="592"/>
      <c r="M19" s="592"/>
      <c r="N19" s="592"/>
      <c r="O19" s="592"/>
    </row>
    <row r="20" spans="1:15">
      <c r="A20" s="358">
        <v>13</v>
      </c>
      <c r="B20" s="357" t="s">
        <v>70</v>
      </c>
      <c r="C20" s="491">
        <v>0</v>
      </c>
      <c r="D20" s="491">
        <v>0</v>
      </c>
      <c r="E20" s="491">
        <v>0</v>
      </c>
      <c r="F20" s="491">
        <v>0</v>
      </c>
      <c r="G20" s="491">
        <v>0</v>
      </c>
      <c r="H20" s="492">
        <f t="shared" si="0"/>
        <v>0</v>
      </c>
      <c r="J20" s="592"/>
      <c r="K20" s="592"/>
      <c r="L20" s="592"/>
      <c r="M20" s="592"/>
      <c r="N20" s="592"/>
      <c r="O20" s="592"/>
    </row>
    <row r="21" spans="1:15">
      <c r="A21" s="356">
        <v>14</v>
      </c>
      <c r="B21" s="355" t="s">
        <v>500</v>
      </c>
      <c r="C21" s="491">
        <v>34773791.689999998</v>
      </c>
      <c r="D21" s="491">
        <v>3470240.1145655327</v>
      </c>
      <c r="E21" s="491">
        <v>4924847.127095554</v>
      </c>
      <c r="F21" s="491">
        <v>25856212.40933051</v>
      </c>
      <c r="G21" s="491">
        <v>124506975.51619855</v>
      </c>
      <c r="H21" s="492">
        <f>SUM(C21:G21)</f>
        <v>193532066.85719013</v>
      </c>
      <c r="J21" s="592"/>
      <c r="K21" s="592"/>
      <c r="L21" s="592"/>
      <c r="M21" s="592"/>
      <c r="N21" s="592"/>
      <c r="O21" s="592"/>
    </row>
    <row r="22" spans="1:15">
      <c r="A22" s="354">
        <v>15</v>
      </c>
      <c r="B22" s="353" t="s">
        <v>66</v>
      </c>
      <c r="C22" s="492">
        <f>SUM(C18:C21)+SUM(C8:C16)</f>
        <v>789710451.27580428</v>
      </c>
      <c r="D22" s="492">
        <f t="shared" ref="D22:H22" si="1">SUM(D18:D21)+SUM(D8:D16)</f>
        <v>449773221.99192083</v>
      </c>
      <c r="E22" s="492">
        <f t="shared" si="1"/>
        <v>281084093.81270671</v>
      </c>
      <c r="F22" s="492">
        <f t="shared" si="1"/>
        <v>205641608.1026853</v>
      </c>
      <c r="G22" s="492">
        <f t="shared" si="1"/>
        <v>156790642.20328319</v>
      </c>
      <c r="H22" s="492">
        <f t="shared" si="1"/>
        <v>1883000017.3864002</v>
      </c>
      <c r="J22" s="592"/>
      <c r="K22" s="592"/>
      <c r="L22" s="592"/>
      <c r="M22" s="592"/>
      <c r="N22" s="592"/>
      <c r="O22" s="592"/>
    </row>
    <row r="25" spans="1:15">
      <c r="C25" s="592"/>
      <c r="D25" s="592"/>
      <c r="E25" s="592"/>
      <c r="F25" s="592"/>
      <c r="G25" s="592"/>
      <c r="H25" s="592"/>
    </row>
    <row r="26" spans="1:15" ht="38.25">
      <c r="B26" s="297" t="s">
        <v>678</v>
      </c>
      <c r="C26" s="592"/>
      <c r="D26" s="592"/>
      <c r="E26" s="592"/>
      <c r="F26" s="592"/>
      <c r="G26" s="592"/>
      <c r="H26" s="592"/>
    </row>
    <row r="27" spans="1:15">
      <c r="C27" s="592"/>
      <c r="D27" s="592"/>
      <c r="E27" s="592"/>
      <c r="F27" s="592"/>
      <c r="G27" s="592"/>
      <c r="H27" s="592"/>
    </row>
    <row r="28" spans="1:15">
      <c r="C28" s="592"/>
      <c r="D28" s="592"/>
      <c r="E28" s="592"/>
      <c r="F28" s="592"/>
      <c r="G28" s="592"/>
      <c r="H28" s="592"/>
    </row>
    <row r="29" spans="1:15">
      <c r="C29" s="592"/>
      <c r="D29" s="592"/>
      <c r="E29" s="592"/>
      <c r="F29" s="592"/>
      <c r="G29" s="592"/>
      <c r="H29" s="592"/>
    </row>
    <row r="30" spans="1:15">
      <c r="C30" s="592"/>
      <c r="D30" s="592"/>
      <c r="E30" s="592"/>
      <c r="F30" s="592"/>
      <c r="G30" s="592"/>
      <c r="H30" s="592"/>
    </row>
    <row r="31" spans="1:15">
      <c r="C31" s="592"/>
      <c r="D31" s="592"/>
      <c r="E31" s="592"/>
      <c r="F31" s="592"/>
      <c r="G31" s="592"/>
      <c r="H31" s="592"/>
    </row>
    <row r="32" spans="1:15">
      <c r="C32" s="592"/>
      <c r="D32" s="592"/>
      <c r="E32" s="592"/>
      <c r="F32" s="592"/>
      <c r="G32" s="592"/>
      <c r="H32" s="592"/>
    </row>
    <row r="33" spans="3:8">
      <c r="C33" s="592"/>
      <c r="D33" s="592"/>
      <c r="E33" s="592"/>
      <c r="F33" s="592"/>
      <c r="G33" s="592"/>
      <c r="H33" s="592"/>
    </row>
    <row r="34" spans="3:8">
      <c r="C34" s="592"/>
      <c r="D34" s="592"/>
      <c r="E34" s="592"/>
      <c r="F34" s="592"/>
      <c r="G34" s="592"/>
      <c r="H34" s="592"/>
    </row>
    <row r="35" spans="3:8">
      <c r="C35" s="592"/>
      <c r="D35" s="592"/>
      <c r="E35" s="592"/>
      <c r="F35" s="592"/>
      <c r="G35" s="592"/>
      <c r="H35" s="592"/>
    </row>
    <row r="36" spans="3:8">
      <c r="C36" s="592"/>
      <c r="D36" s="592"/>
      <c r="E36" s="592"/>
      <c r="F36" s="592"/>
      <c r="G36" s="592"/>
      <c r="H36" s="592"/>
    </row>
    <row r="37" spans="3:8">
      <c r="C37" s="592"/>
      <c r="D37" s="592"/>
      <c r="E37" s="592"/>
      <c r="F37" s="592"/>
      <c r="G37" s="592"/>
      <c r="H37" s="592"/>
    </row>
    <row r="38" spans="3:8">
      <c r="C38" s="592"/>
      <c r="D38" s="592"/>
      <c r="E38" s="592"/>
      <c r="F38" s="592"/>
      <c r="G38" s="592"/>
      <c r="H38" s="592"/>
    </row>
    <row r="39" spans="3:8">
      <c r="C39" s="592"/>
      <c r="D39" s="592"/>
      <c r="E39" s="592"/>
      <c r="F39" s="592"/>
      <c r="G39" s="592"/>
      <c r="H39" s="592"/>
    </row>
    <row r="40" spans="3:8">
      <c r="C40" s="592"/>
      <c r="D40" s="592"/>
      <c r="E40" s="592"/>
      <c r="F40" s="592"/>
      <c r="G40" s="592"/>
      <c r="H40" s="592"/>
    </row>
    <row r="41" spans="3:8">
      <c r="C41" s="592"/>
      <c r="D41" s="592"/>
      <c r="E41" s="592"/>
      <c r="F41" s="592"/>
      <c r="G41" s="592"/>
      <c r="H41" s="592"/>
    </row>
    <row r="42" spans="3:8">
      <c r="C42" s="592"/>
      <c r="D42" s="592"/>
      <c r="E42" s="592"/>
      <c r="F42" s="592"/>
      <c r="G42" s="592"/>
      <c r="H42" s="592"/>
    </row>
    <row r="43" spans="3:8">
      <c r="C43" s="592"/>
      <c r="D43" s="592"/>
      <c r="E43" s="592"/>
      <c r="F43" s="592"/>
      <c r="G43" s="592"/>
      <c r="H43" s="592"/>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42"/>
  <sheetViews>
    <sheetView showGridLines="0" zoomScale="80" zoomScaleNormal="80" workbookViewId="0"/>
  </sheetViews>
  <sheetFormatPr defaultColWidth="9.140625" defaultRowHeight="12.75"/>
  <cols>
    <col min="1" max="1" width="11.85546875" style="283" bestFit="1" customWidth="1"/>
    <col min="2" max="2" width="86.85546875" style="281" customWidth="1"/>
    <col min="3" max="4" width="31.5703125" style="281" customWidth="1"/>
    <col min="5" max="5" width="16.42578125" style="281" bestFit="1" customWidth="1"/>
    <col min="6" max="6" width="14.28515625" style="281" bestFit="1" customWidth="1"/>
    <col min="7" max="7" width="20" style="281" bestFit="1" customWidth="1"/>
    <col min="8" max="8" width="25.140625" style="281" bestFit="1" customWidth="1"/>
    <col min="9" max="16384" width="9.140625" style="281"/>
  </cols>
  <sheetData>
    <row r="1" spans="1:15" ht="13.5">
      <c r="A1" s="280" t="s">
        <v>108</v>
      </c>
      <c r="B1" s="233" t="str">
        <f>Info!C2</f>
        <v>სს "ბანკი ქართუ"</v>
      </c>
      <c r="C1" s="371"/>
      <c r="D1" s="371"/>
      <c r="E1" s="371"/>
      <c r="F1" s="371"/>
      <c r="G1" s="371"/>
      <c r="H1" s="371"/>
    </row>
    <row r="2" spans="1:15">
      <c r="A2" s="280" t="s">
        <v>109</v>
      </c>
      <c r="B2" s="591">
        <f>'1. key ratios'!B2</f>
        <v>45382</v>
      </c>
      <c r="C2" s="371"/>
      <c r="D2" s="371"/>
      <c r="E2" s="371"/>
      <c r="F2" s="371"/>
      <c r="G2" s="371"/>
      <c r="H2" s="371"/>
    </row>
    <row r="3" spans="1:15">
      <c r="A3" s="282" t="s">
        <v>501</v>
      </c>
      <c r="B3" s="371"/>
      <c r="C3" s="371"/>
      <c r="D3" s="371"/>
      <c r="E3" s="371"/>
      <c r="F3" s="371"/>
      <c r="G3" s="371"/>
      <c r="H3" s="371"/>
    </row>
    <row r="4" spans="1:15">
      <c r="A4" s="372"/>
      <c r="B4" s="371"/>
      <c r="C4" s="370" t="s">
        <v>502</v>
      </c>
      <c r="D4" s="370" t="s">
        <v>503</v>
      </c>
      <c r="E4" s="370" t="s">
        <v>504</v>
      </c>
      <c r="F4" s="370" t="s">
        <v>505</v>
      </c>
      <c r="G4" s="370" t="s">
        <v>506</v>
      </c>
      <c r="H4" s="370" t="s">
        <v>507</v>
      </c>
    </row>
    <row r="5" spans="1:15" ht="33.950000000000003" customHeight="1">
      <c r="A5" s="756" t="s">
        <v>867</v>
      </c>
      <c r="B5" s="757"/>
      <c r="C5" s="770" t="s">
        <v>596</v>
      </c>
      <c r="D5" s="770"/>
      <c r="E5" s="770" t="s">
        <v>866</v>
      </c>
      <c r="F5" s="768" t="s">
        <v>865</v>
      </c>
      <c r="G5" s="768" t="s">
        <v>511</v>
      </c>
      <c r="H5" s="368" t="s">
        <v>864</v>
      </c>
    </row>
    <row r="6" spans="1:15" ht="25.5">
      <c r="A6" s="760"/>
      <c r="B6" s="761"/>
      <c r="C6" s="369" t="s">
        <v>512</v>
      </c>
      <c r="D6" s="369" t="s">
        <v>513</v>
      </c>
      <c r="E6" s="770"/>
      <c r="F6" s="769"/>
      <c r="G6" s="769"/>
      <c r="H6" s="368" t="s">
        <v>863</v>
      </c>
    </row>
    <row r="7" spans="1:15">
      <c r="A7" s="366">
        <v>1</v>
      </c>
      <c r="B7" s="355" t="s">
        <v>134</v>
      </c>
      <c r="C7" s="493">
        <v>0</v>
      </c>
      <c r="D7" s="493">
        <v>287861597.690566</v>
      </c>
      <c r="E7" s="493">
        <v>125202.88811732386</v>
      </c>
      <c r="F7" s="493">
        <v>0</v>
      </c>
      <c r="G7" s="493">
        <v>0</v>
      </c>
      <c r="H7" s="593">
        <f t="shared" ref="H7:H20" si="0">C7+D7-E7-F7</f>
        <v>287736394.80244869</v>
      </c>
      <c r="J7" s="592"/>
      <c r="K7" s="592"/>
      <c r="L7" s="592"/>
      <c r="M7" s="592"/>
      <c r="N7" s="592"/>
      <c r="O7" s="592"/>
    </row>
    <row r="8" spans="1:15" ht="14.45" customHeight="1">
      <c r="A8" s="366">
        <v>2</v>
      </c>
      <c r="B8" s="355" t="s">
        <v>135</v>
      </c>
      <c r="C8" s="493">
        <v>0</v>
      </c>
      <c r="D8" s="493">
        <v>0</v>
      </c>
      <c r="E8" s="493">
        <v>0</v>
      </c>
      <c r="F8" s="493">
        <v>0</v>
      </c>
      <c r="G8" s="493">
        <v>0</v>
      </c>
      <c r="H8" s="593">
        <f t="shared" si="0"/>
        <v>0</v>
      </c>
      <c r="J8" s="592"/>
      <c r="K8" s="592"/>
      <c r="L8" s="592"/>
      <c r="M8" s="592"/>
      <c r="N8" s="592"/>
      <c r="O8" s="592"/>
    </row>
    <row r="9" spans="1:15">
      <c r="A9" s="366">
        <v>3</v>
      </c>
      <c r="B9" s="355" t="s">
        <v>136</v>
      </c>
      <c r="C9" s="493">
        <v>0</v>
      </c>
      <c r="D9" s="493">
        <v>0</v>
      </c>
      <c r="E9" s="493">
        <v>0</v>
      </c>
      <c r="F9" s="493">
        <v>0</v>
      </c>
      <c r="G9" s="493">
        <v>0</v>
      </c>
      <c r="H9" s="593">
        <f t="shared" si="0"/>
        <v>0</v>
      </c>
      <c r="J9" s="592"/>
      <c r="K9" s="592"/>
      <c r="L9" s="592"/>
      <c r="M9" s="592"/>
      <c r="N9" s="592"/>
      <c r="O9" s="592"/>
    </row>
    <row r="10" spans="1:15">
      <c r="A10" s="366">
        <v>4</v>
      </c>
      <c r="B10" s="355" t="s">
        <v>137</v>
      </c>
      <c r="C10" s="493">
        <v>0</v>
      </c>
      <c r="D10" s="493">
        <v>0</v>
      </c>
      <c r="E10" s="493">
        <v>0</v>
      </c>
      <c r="F10" s="493">
        <v>0</v>
      </c>
      <c r="G10" s="493">
        <v>0</v>
      </c>
      <c r="H10" s="593">
        <f t="shared" si="0"/>
        <v>0</v>
      </c>
      <c r="J10" s="592"/>
      <c r="K10" s="592"/>
      <c r="L10" s="592"/>
      <c r="M10" s="592"/>
      <c r="N10" s="592"/>
      <c r="O10" s="592"/>
    </row>
    <row r="11" spans="1:15">
      <c r="A11" s="366">
        <v>5</v>
      </c>
      <c r="B11" s="355" t="s">
        <v>948</v>
      </c>
      <c r="C11" s="493">
        <v>0</v>
      </c>
      <c r="D11" s="493">
        <v>0</v>
      </c>
      <c r="E11" s="493">
        <v>0</v>
      </c>
      <c r="F11" s="493">
        <v>0</v>
      </c>
      <c r="G11" s="493">
        <v>0</v>
      </c>
      <c r="H11" s="593">
        <f t="shared" si="0"/>
        <v>0</v>
      </c>
      <c r="J11" s="592"/>
      <c r="K11" s="592"/>
      <c r="L11" s="592"/>
      <c r="M11" s="592"/>
      <c r="N11" s="592"/>
      <c r="O11" s="592"/>
    </row>
    <row r="12" spans="1:15">
      <c r="A12" s="366">
        <v>6</v>
      </c>
      <c r="B12" s="355" t="s">
        <v>138</v>
      </c>
      <c r="C12" s="493">
        <v>0</v>
      </c>
      <c r="D12" s="493">
        <v>593968293.29999995</v>
      </c>
      <c r="E12" s="493">
        <v>63623.729387300373</v>
      </c>
      <c r="F12" s="493">
        <v>0</v>
      </c>
      <c r="G12" s="493">
        <v>0</v>
      </c>
      <c r="H12" s="593">
        <f t="shared" si="0"/>
        <v>593904669.57061267</v>
      </c>
      <c r="J12" s="592"/>
      <c r="K12" s="592"/>
      <c r="L12" s="592"/>
      <c r="M12" s="592"/>
      <c r="N12" s="592"/>
      <c r="O12" s="592"/>
    </row>
    <row r="13" spans="1:15">
      <c r="A13" s="366">
        <v>7</v>
      </c>
      <c r="B13" s="355" t="s">
        <v>71</v>
      </c>
      <c r="C13" s="493">
        <v>147516780.54104385</v>
      </c>
      <c r="D13" s="493">
        <v>707443137.70414853</v>
      </c>
      <c r="E13" s="493">
        <v>47066514.911925405</v>
      </c>
      <c r="F13" s="493">
        <v>0</v>
      </c>
      <c r="G13" s="493">
        <v>1412248.1322999999</v>
      </c>
      <c r="H13" s="593">
        <f t="shared" si="0"/>
        <v>807893403.33326697</v>
      </c>
      <c r="J13" s="592"/>
      <c r="K13" s="592"/>
      <c r="L13" s="592"/>
      <c r="M13" s="592"/>
      <c r="N13" s="592"/>
      <c r="O13" s="592"/>
    </row>
    <row r="14" spans="1:15">
      <c r="A14" s="366">
        <v>8</v>
      </c>
      <c r="B14" s="357" t="s">
        <v>72</v>
      </c>
      <c r="C14" s="493">
        <v>0</v>
      </c>
      <c r="D14" s="493">
        <v>0</v>
      </c>
      <c r="E14" s="493">
        <v>0</v>
      </c>
      <c r="F14" s="493">
        <v>0</v>
      </c>
      <c r="G14" s="493">
        <v>0</v>
      </c>
      <c r="H14" s="593">
        <f t="shared" si="0"/>
        <v>0</v>
      </c>
      <c r="J14" s="592"/>
      <c r="K14" s="592"/>
      <c r="L14" s="592"/>
      <c r="M14" s="592"/>
      <c r="N14" s="592"/>
      <c r="O14" s="592"/>
    </row>
    <row r="15" spans="1:15">
      <c r="A15" s="366">
        <v>9</v>
      </c>
      <c r="B15" s="355" t="s">
        <v>949</v>
      </c>
      <c r="C15" s="493">
        <v>0</v>
      </c>
      <c r="D15" s="493">
        <v>0</v>
      </c>
      <c r="E15" s="493">
        <v>0</v>
      </c>
      <c r="F15" s="493">
        <v>0</v>
      </c>
      <c r="G15" s="493">
        <v>0</v>
      </c>
      <c r="H15" s="593">
        <f t="shared" si="0"/>
        <v>0</v>
      </c>
      <c r="J15" s="592"/>
      <c r="K15" s="592"/>
      <c r="L15" s="592"/>
      <c r="M15" s="592"/>
      <c r="N15" s="592"/>
      <c r="O15" s="592"/>
    </row>
    <row r="16" spans="1:15">
      <c r="A16" s="366">
        <v>10</v>
      </c>
      <c r="B16" s="359" t="s">
        <v>514</v>
      </c>
      <c r="C16" s="493">
        <v>71537216.819607332</v>
      </c>
      <c r="D16" s="493">
        <v>0</v>
      </c>
      <c r="E16" s="493">
        <v>16401967.311046317</v>
      </c>
      <c r="F16" s="493">
        <v>0</v>
      </c>
      <c r="G16" s="493">
        <v>1440217.1222999999</v>
      </c>
      <c r="H16" s="593">
        <f t="shared" si="0"/>
        <v>55135249.508561015</v>
      </c>
      <c r="J16" s="592"/>
      <c r="K16" s="592"/>
      <c r="L16" s="592"/>
      <c r="M16" s="592"/>
      <c r="N16" s="592"/>
      <c r="O16" s="592"/>
    </row>
    <row r="17" spans="1:15">
      <c r="A17" s="366">
        <v>11</v>
      </c>
      <c r="B17" s="355" t="s">
        <v>68</v>
      </c>
      <c r="C17" s="493">
        <v>0</v>
      </c>
      <c r="D17" s="493">
        <v>0</v>
      </c>
      <c r="E17" s="493">
        <v>0</v>
      </c>
      <c r="F17" s="493">
        <v>0</v>
      </c>
      <c r="G17" s="493">
        <v>0</v>
      </c>
      <c r="H17" s="593">
        <f t="shared" si="0"/>
        <v>0</v>
      </c>
      <c r="J17" s="592"/>
      <c r="K17" s="592"/>
      <c r="L17" s="592"/>
      <c r="M17" s="592"/>
      <c r="N17" s="592"/>
      <c r="O17" s="592"/>
    </row>
    <row r="18" spans="1:15">
      <c r="A18" s="366">
        <v>12</v>
      </c>
      <c r="B18" s="355" t="s">
        <v>69</v>
      </c>
      <c r="C18" s="493">
        <v>0</v>
      </c>
      <c r="D18" s="493">
        <v>0</v>
      </c>
      <c r="E18" s="493">
        <v>0</v>
      </c>
      <c r="F18" s="493">
        <v>0</v>
      </c>
      <c r="G18" s="493">
        <v>0</v>
      </c>
      <c r="H18" s="593">
        <f t="shared" si="0"/>
        <v>0</v>
      </c>
      <c r="J18" s="592"/>
      <c r="K18" s="592"/>
      <c r="L18" s="592"/>
      <c r="M18" s="592"/>
      <c r="N18" s="592"/>
      <c r="O18" s="592"/>
    </row>
    <row r="19" spans="1:15">
      <c r="A19" s="367">
        <v>13</v>
      </c>
      <c r="B19" s="357" t="s">
        <v>70</v>
      </c>
      <c r="C19" s="493">
        <v>0</v>
      </c>
      <c r="D19" s="493">
        <v>0</v>
      </c>
      <c r="E19" s="493">
        <v>0</v>
      </c>
      <c r="F19" s="493">
        <v>0</v>
      </c>
      <c r="G19" s="493">
        <v>0</v>
      </c>
      <c r="H19" s="593">
        <f t="shared" si="0"/>
        <v>0</v>
      </c>
      <c r="J19" s="592"/>
      <c r="K19" s="592"/>
      <c r="L19" s="592"/>
      <c r="M19" s="592"/>
      <c r="N19" s="592"/>
      <c r="O19" s="592"/>
    </row>
    <row r="20" spans="1:15">
      <c r="A20" s="366">
        <v>14</v>
      </c>
      <c r="B20" s="355" t="s">
        <v>500</v>
      </c>
      <c r="C20" s="493">
        <v>2999227.4621368637</v>
      </c>
      <c r="D20" s="493">
        <v>200237626.13707656</v>
      </c>
      <c r="E20" s="493">
        <v>886128.19202328811</v>
      </c>
      <c r="F20" s="493">
        <v>0</v>
      </c>
      <c r="G20" s="493">
        <v>52641.93</v>
      </c>
      <c r="H20" s="593">
        <f t="shared" si="0"/>
        <v>202350725.40719014</v>
      </c>
      <c r="J20" s="592"/>
      <c r="K20" s="592"/>
      <c r="L20" s="592"/>
      <c r="M20" s="592"/>
      <c r="N20" s="592"/>
      <c r="O20" s="592"/>
    </row>
    <row r="21" spans="1:15" s="284" customFormat="1">
      <c r="A21" s="365">
        <v>15</v>
      </c>
      <c r="B21" s="364" t="s">
        <v>66</v>
      </c>
      <c r="C21" s="495">
        <f t="shared" ref="C21:H21" si="1">SUM(C7:C15)+SUM(C17:C20)</f>
        <v>150516008.00318071</v>
      </c>
      <c r="D21" s="495">
        <f t="shared" si="1"/>
        <v>1789510654.8317912</v>
      </c>
      <c r="E21" s="495">
        <f t="shared" si="1"/>
        <v>48141469.721453317</v>
      </c>
      <c r="F21" s="495">
        <f t="shared" si="1"/>
        <v>0</v>
      </c>
      <c r="G21" s="495">
        <f t="shared" si="1"/>
        <v>1464890.0622999999</v>
      </c>
      <c r="H21" s="604">
        <f t="shared" si="1"/>
        <v>1891885193.1135185</v>
      </c>
      <c r="J21" s="592"/>
      <c r="K21" s="592"/>
      <c r="L21" s="592"/>
      <c r="M21" s="592"/>
      <c r="N21" s="592"/>
      <c r="O21" s="592"/>
    </row>
    <row r="22" spans="1:15">
      <c r="A22" s="363">
        <v>16</v>
      </c>
      <c r="B22" s="362" t="s">
        <v>515</v>
      </c>
      <c r="C22" s="493">
        <v>149782039.10542372</v>
      </c>
      <c r="D22" s="493">
        <v>705277122.67136383</v>
      </c>
      <c r="E22" s="493">
        <v>47296902.65970166</v>
      </c>
      <c r="F22" s="493">
        <v>0</v>
      </c>
      <c r="G22" s="493">
        <v>1440217.1222999999</v>
      </c>
      <c r="H22" s="593">
        <f>C22+D22-E22-F22</f>
        <v>807762259.11708581</v>
      </c>
      <c r="J22" s="592"/>
      <c r="K22" s="592"/>
      <c r="L22" s="592"/>
      <c r="M22" s="592"/>
      <c r="N22" s="592"/>
      <c r="O22" s="592"/>
    </row>
    <row r="23" spans="1:15">
      <c r="A23" s="363">
        <v>17</v>
      </c>
      <c r="B23" s="362" t="s">
        <v>516</v>
      </c>
      <c r="C23" s="493">
        <v>0</v>
      </c>
      <c r="D23" s="493">
        <v>63040508.700566001</v>
      </c>
      <c r="E23" s="493">
        <v>470713.91476572538</v>
      </c>
      <c r="F23" s="493">
        <v>0</v>
      </c>
      <c r="G23" s="493">
        <v>0</v>
      </c>
      <c r="H23" s="593">
        <f>C23+D23-E23-F23</f>
        <v>62569794.785800278</v>
      </c>
      <c r="J23" s="592"/>
      <c r="K23" s="592"/>
      <c r="L23" s="592"/>
      <c r="M23" s="592"/>
      <c r="N23" s="592"/>
      <c r="O23" s="592"/>
    </row>
    <row r="25" spans="1:15">
      <c r="C25" s="592"/>
      <c r="D25" s="592"/>
      <c r="E25" s="592"/>
      <c r="F25" s="592"/>
      <c r="G25" s="592"/>
      <c r="H25" s="592"/>
    </row>
    <row r="26" spans="1:15" ht="50.25" customHeight="1">
      <c r="B26" s="297" t="s">
        <v>678</v>
      </c>
      <c r="C26" s="592"/>
      <c r="D26" s="592"/>
      <c r="E26" s="592"/>
      <c r="F26" s="592"/>
      <c r="G26" s="592"/>
      <c r="H26" s="592"/>
    </row>
    <row r="27" spans="1:15">
      <c r="C27" s="592"/>
      <c r="D27" s="592"/>
      <c r="E27" s="592"/>
      <c r="F27" s="592"/>
      <c r="G27" s="592"/>
      <c r="H27" s="592"/>
    </row>
    <row r="28" spans="1:15">
      <c r="C28" s="592"/>
      <c r="D28" s="592"/>
      <c r="E28" s="592"/>
      <c r="F28" s="592"/>
      <c r="G28" s="592"/>
      <c r="H28" s="592"/>
    </row>
    <row r="29" spans="1:15">
      <c r="C29" s="592"/>
      <c r="D29" s="592"/>
      <c r="E29" s="592"/>
      <c r="F29" s="592"/>
      <c r="G29" s="592"/>
      <c r="H29" s="592"/>
    </row>
    <row r="30" spans="1:15">
      <c r="C30" s="592"/>
      <c r="D30" s="592"/>
      <c r="E30" s="592"/>
      <c r="F30" s="592"/>
      <c r="G30" s="592"/>
      <c r="H30" s="592"/>
    </row>
    <row r="31" spans="1:15">
      <c r="C31" s="592"/>
      <c r="D31" s="592"/>
      <c r="E31" s="592"/>
      <c r="F31" s="592"/>
      <c r="G31" s="592"/>
      <c r="H31" s="592"/>
    </row>
    <row r="32" spans="1:15">
      <c r="C32" s="592"/>
      <c r="D32" s="592"/>
      <c r="E32" s="592"/>
      <c r="F32" s="592"/>
      <c r="G32" s="592"/>
      <c r="H32" s="592"/>
    </row>
    <row r="33" spans="3:8">
      <c r="C33" s="592"/>
      <c r="D33" s="592"/>
      <c r="E33" s="592"/>
      <c r="F33" s="592"/>
      <c r="G33" s="592"/>
      <c r="H33" s="592"/>
    </row>
    <row r="34" spans="3:8">
      <c r="C34" s="592"/>
      <c r="D34" s="592"/>
      <c r="E34" s="592"/>
      <c r="F34" s="592"/>
      <c r="G34" s="592"/>
      <c r="H34" s="592"/>
    </row>
    <row r="35" spans="3:8">
      <c r="C35" s="592"/>
      <c r="D35" s="592"/>
      <c r="E35" s="592"/>
      <c r="F35" s="592"/>
      <c r="G35" s="592"/>
      <c r="H35" s="592"/>
    </row>
    <row r="36" spans="3:8">
      <c r="C36" s="592"/>
      <c r="D36" s="592"/>
      <c r="E36" s="592"/>
      <c r="F36" s="592"/>
      <c r="G36" s="592"/>
      <c r="H36" s="592"/>
    </row>
    <row r="37" spans="3:8">
      <c r="C37" s="592"/>
      <c r="D37" s="592"/>
      <c r="E37" s="592"/>
      <c r="F37" s="592"/>
      <c r="G37" s="592"/>
      <c r="H37" s="592"/>
    </row>
    <row r="38" spans="3:8">
      <c r="C38" s="592"/>
      <c r="D38" s="592"/>
      <c r="E38" s="592"/>
      <c r="F38" s="592"/>
      <c r="G38" s="592"/>
      <c r="H38" s="592"/>
    </row>
    <row r="39" spans="3:8">
      <c r="C39" s="592"/>
      <c r="D39" s="592"/>
      <c r="E39" s="592"/>
      <c r="F39" s="592"/>
      <c r="G39" s="592"/>
      <c r="H39" s="592"/>
    </row>
    <row r="40" spans="3:8">
      <c r="C40" s="592"/>
      <c r="D40" s="592"/>
      <c r="E40" s="592"/>
      <c r="F40" s="592"/>
      <c r="G40" s="592"/>
      <c r="H40" s="592"/>
    </row>
    <row r="41" spans="3:8">
      <c r="C41" s="592"/>
      <c r="D41" s="592"/>
      <c r="E41" s="592"/>
      <c r="F41" s="592"/>
      <c r="G41" s="592"/>
      <c r="H41" s="592"/>
    </row>
    <row r="42" spans="3:8">
      <c r="C42" s="592"/>
      <c r="D42" s="592"/>
      <c r="E42" s="592"/>
      <c r="F42" s="592"/>
      <c r="G42" s="592"/>
      <c r="H42" s="592"/>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O66"/>
  <sheetViews>
    <sheetView showGridLines="0" zoomScale="80" zoomScaleNormal="80" workbookViewId="0"/>
  </sheetViews>
  <sheetFormatPr defaultColWidth="9.140625" defaultRowHeight="12.75"/>
  <cols>
    <col min="1" max="1" width="11" style="281" bestFit="1" customWidth="1"/>
    <col min="2" max="2" width="93.42578125" style="281" customWidth="1"/>
    <col min="3" max="4" width="35" style="281" customWidth="1"/>
    <col min="5" max="7" width="22" style="281" customWidth="1"/>
    <col min="8" max="8" width="27.5703125" style="281" customWidth="1"/>
    <col min="9" max="16384" width="9.140625" style="281"/>
  </cols>
  <sheetData>
    <row r="1" spans="1:15" ht="13.5">
      <c r="A1" s="280" t="s">
        <v>108</v>
      </c>
      <c r="B1" s="233" t="str">
        <f>Info!C2</f>
        <v>სს "ბანკი ქართუ"</v>
      </c>
      <c r="C1" s="371"/>
      <c r="D1" s="371"/>
      <c r="E1" s="371"/>
      <c r="F1" s="371"/>
      <c r="G1" s="371"/>
      <c r="H1" s="371"/>
    </row>
    <row r="2" spans="1:15">
      <c r="A2" s="280" t="s">
        <v>109</v>
      </c>
      <c r="B2" s="591">
        <f>'1. key ratios'!B2</f>
        <v>45382</v>
      </c>
      <c r="C2" s="371"/>
      <c r="D2" s="371"/>
      <c r="E2" s="371"/>
      <c r="F2" s="371"/>
      <c r="G2" s="371"/>
      <c r="H2" s="371"/>
    </row>
    <row r="3" spans="1:15">
      <c r="A3" s="282" t="s">
        <v>517</v>
      </c>
      <c r="B3" s="371"/>
      <c r="C3" s="371"/>
      <c r="D3" s="371"/>
      <c r="E3" s="371"/>
      <c r="F3" s="371"/>
      <c r="G3" s="371"/>
      <c r="H3" s="371"/>
    </row>
    <row r="4" spans="1:15">
      <c r="A4" s="371"/>
      <c r="B4" s="371"/>
      <c r="C4" s="370" t="s">
        <v>502</v>
      </c>
      <c r="D4" s="370" t="s">
        <v>503</v>
      </c>
      <c r="E4" s="370" t="s">
        <v>504</v>
      </c>
      <c r="F4" s="370" t="s">
        <v>505</v>
      </c>
      <c r="G4" s="370" t="s">
        <v>506</v>
      </c>
      <c r="H4" s="370" t="s">
        <v>507</v>
      </c>
    </row>
    <row r="5" spans="1:15" ht="41.45" customHeight="1">
      <c r="A5" s="756" t="s">
        <v>869</v>
      </c>
      <c r="B5" s="757"/>
      <c r="C5" s="771" t="s">
        <v>596</v>
      </c>
      <c r="D5" s="772"/>
      <c r="E5" s="768" t="s">
        <v>866</v>
      </c>
      <c r="F5" s="768" t="s">
        <v>865</v>
      </c>
      <c r="G5" s="768" t="s">
        <v>511</v>
      </c>
      <c r="H5" s="368" t="s">
        <v>864</v>
      </c>
    </row>
    <row r="6" spans="1:15" ht="25.5">
      <c r="A6" s="760"/>
      <c r="B6" s="761"/>
      <c r="C6" s="369" t="s">
        <v>512</v>
      </c>
      <c r="D6" s="369" t="s">
        <v>513</v>
      </c>
      <c r="E6" s="769"/>
      <c r="F6" s="769"/>
      <c r="G6" s="769"/>
      <c r="H6" s="368" t="s">
        <v>863</v>
      </c>
    </row>
    <row r="7" spans="1:15">
      <c r="A7" s="361">
        <v>1</v>
      </c>
      <c r="B7" s="374" t="s">
        <v>518</v>
      </c>
      <c r="C7" s="493">
        <v>744825.20136899792</v>
      </c>
      <c r="D7" s="493">
        <v>294859346.29469031</v>
      </c>
      <c r="E7" s="493">
        <v>465930.57269073674</v>
      </c>
      <c r="F7" s="493">
        <v>0</v>
      </c>
      <c r="G7" s="493">
        <v>0</v>
      </c>
      <c r="H7" s="593">
        <f t="shared" ref="H7:H34" si="0">C7+D7-E7-F7</f>
        <v>295138240.92336857</v>
      </c>
      <c r="J7" s="592"/>
      <c r="K7" s="592"/>
      <c r="L7" s="592"/>
      <c r="M7" s="592"/>
      <c r="N7" s="592"/>
      <c r="O7" s="592"/>
    </row>
    <row r="8" spans="1:15">
      <c r="A8" s="361">
        <v>2</v>
      </c>
      <c r="B8" s="374" t="s">
        <v>519</v>
      </c>
      <c r="C8" s="493">
        <v>242862.12908871722</v>
      </c>
      <c r="D8" s="493">
        <v>620577510.46493185</v>
      </c>
      <c r="E8" s="493">
        <v>202686.52110480174</v>
      </c>
      <c r="F8" s="493">
        <v>0</v>
      </c>
      <c r="G8" s="493">
        <v>27968.99</v>
      </c>
      <c r="H8" s="593">
        <f t="shared" si="0"/>
        <v>620617686.07291579</v>
      </c>
      <c r="J8" s="592"/>
      <c r="K8" s="592"/>
      <c r="L8" s="592"/>
      <c r="M8" s="592"/>
      <c r="N8" s="592"/>
      <c r="O8" s="592"/>
    </row>
    <row r="9" spans="1:15">
      <c r="A9" s="361">
        <v>3</v>
      </c>
      <c r="B9" s="374" t="s">
        <v>868</v>
      </c>
      <c r="C9" s="493">
        <v>0</v>
      </c>
      <c r="D9" s="493">
        <v>0</v>
      </c>
      <c r="E9" s="493">
        <v>0</v>
      </c>
      <c r="F9" s="493">
        <v>0</v>
      </c>
      <c r="G9" s="493">
        <v>0</v>
      </c>
      <c r="H9" s="593">
        <f t="shared" si="0"/>
        <v>0</v>
      </c>
      <c r="J9" s="592"/>
      <c r="K9" s="592"/>
      <c r="L9" s="592"/>
      <c r="M9" s="592"/>
      <c r="N9" s="592"/>
      <c r="O9" s="592"/>
    </row>
    <row r="10" spans="1:15">
      <c r="A10" s="361">
        <v>4</v>
      </c>
      <c r="B10" s="374" t="s">
        <v>520</v>
      </c>
      <c r="C10" s="493">
        <v>32810721.920100745</v>
      </c>
      <c r="D10" s="493">
        <v>53850785.740115218</v>
      </c>
      <c r="E10" s="493">
        <v>8135820.4645595709</v>
      </c>
      <c r="F10" s="493">
        <v>0</v>
      </c>
      <c r="G10" s="493">
        <v>0</v>
      </c>
      <c r="H10" s="593">
        <f t="shared" si="0"/>
        <v>78525687.195656389</v>
      </c>
      <c r="J10" s="592"/>
      <c r="K10" s="592"/>
      <c r="L10" s="592"/>
      <c r="M10" s="592"/>
      <c r="N10" s="592"/>
      <c r="O10" s="592"/>
    </row>
    <row r="11" spans="1:15">
      <c r="A11" s="361">
        <v>5</v>
      </c>
      <c r="B11" s="374" t="s">
        <v>521</v>
      </c>
      <c r="C11" s="493">
        <v>16245563.850245003</v>
      </c>
      <c r="D11" s="493">
        <v>63889785.028716259</v>
      </c>
      <c r="E11" s="493">
        <v>5422647.8621334611</v>
      </c>
      <c r="F11" s="493">
        <v>0</v>
      </c>
      <c r="G11" s="493">
        <v>0</v>
      </c>
      <c r="H11" s="593">
        <f t="shared" si="0"/>
        <v>74712701.016827807</v>
      </c>
      <c r="J11" s="592"/>
      <c r="K11" s="592"/>
      <c r="L11" s="592"/>
      <c r="M11" s="592"/>
      <c r="N11" s="592"/>
      <c r="O11" s="592"/>
    </row>
    <row r="12" spans="1:15">
      <c r="A12" s="361">
        <v>6</v>
      </c>
      <c r="B12" s="374" t="s">
        <v>522</v>
      </c>
      <c r="C12" s="493">
        <v>72243.47355000001</v>
      </c>
      <c r="D12" s="493">
        <v>30865162.735556055</v>
      </c>
      <c r="E12" s="493">
        <v>329963.53238293127</v>
      </c>
      <c r="F12" s="493">
        <v>0</v>
      </c>
      <c r="G12" s="493">
        <v>0</v>
      </c>
      <c r="H12" s="593">
        <f t="shared" si="0"/>
        <v>30607442.676723123</v>
      </c>
      <c r="J12" s="592"/>
      <c r="K12" s="592"/>
      <c r="L12" s="592"/>
      <c r="M12" s="592"/>
      <c r="N12" s="592"/>
      <c r="O12" s="592"/>
    </row>
    <row r="13" spans="1:15">
      <c r="A13" s="361">
        <v>7</v>
      </c>
      <c r="B13" s="374" t="s">
        <v>523</v>
      </c>
      <c r="C13" s="493">
        <v>5818513.9536769986</v>
      </c>
      <c r="D13" s="493">
        <v>8922457.2616764102</v>
      </c>
      <c r="E13" s="493">
        <v>970097.8977981616</v>
      </c>
      <c r="F13" s="493">
        <v>0</v>
      </c>
      <c r="G13" s="493">
        <v>0</v>
      </c>
      <c r="H13" s="593">
        <f t="shared" si="0"/>
        <v>13770873.317555247</v>
      </c>
      <c r="J13" s="592"/>
      <c r="K13" s="592"/>
      <c r="L13" s="592"/>
      <c r="M13" s="592"/>
      <c r="N13" s="592"/>
      <c r="O13" s="592"/>
    </row>
    <row r="14" spans="1:15">
      <c r="A14" s="361">
        <v>8</v>
      </c>
      <c r="B14" s="374" t="s">
        <v>524</v>
      </c>
      <c r="C14" s="493">
        <v>260697.79756734398</v>
      </c>
      <c r="D14" s="493">
        <v>5343658.3348401506</v>
      </c>
      <c r="E14" s="493">
        <v>66680.629358863895</v>
      </c>
      <c r="F14" s="493">
        <v>0</v>
      </c>
      <c r="G14" s="493">
        <v>0</v>
      </c>
      <c r="H14" s="593">
        <f t="shared" si="0"/>
        <v>5537675.5030486314</v>
      </c>
      <c r="J14" s="592"/>
      <c r="K14" s="592"/>
      <c r="L14" s="592"/>
      <c r="M14" s="592"/>
      <c r="N14" s="592"/>
      <c r="O14" s="592"/>
    </row>
    <row r="15" spans="1:15">
      <c r="A15" s="361">
        <v>9</v>
      </c>
      <c r="B15" s="374" t="s">
        <v>525</v>
      </c>
      <c r="C15" s="493">
        <v>5454591.1080032531</v>
      </c>
      <c r="D15" s="493">
        <v>140902263.3140341</v>
      </c>
      <c r="E15" s="493">
        <v>2288390.2834496093</v>
      </c>
      <c r="F15" s="493">
        <v>0</v>
      </c>
      <c r="G15" s="493">
        <v>992086.8861</v>
      </c>
      <c r="H15" s="593">
        <f t="shared" si="0"/>
        <v>144068464.13858774</v>
      </c>
      <c r="J15" s="592"/>
      <c r="K15" s="592"/>
      <c r="L15" s="592"/>
      <c r="M15" s="592"/>
      <c r="N15" s="592"/>
      <c r="O15" s="592"/>
    </row>
    <row r="16" spans="1:15">
      <c r="A16" s="361">
        <v>10</v>
      </c>
      <c r="B16" s="374" t="s">
        <v>526</v>
      </c>
      <c r="C16" s="493">
        <v>0</v>
      </c>
      <c r="D16" s="493">
        <v>4541521.9952273406</v>
      </c>
      <c r="E16" s="493">
        <v>1868.2205982726114</v>
      </c>
      <c r="F16" s="493">
        <v>0</v>
      </c>
      <c r="G16" s="493">
        <v>0</v>
      </c>
      <c r="H16" s="593">
        <f t="shared" si="0"/>
        <v>4539653.7746290676</v>
      </c>
      <c r="J16" s="592"/>
      <c r="K16" s="592"/>
      <c r="L16" s="592"/>
      <c r="M16" s="592"/>
      <c r="N16" s="592"/>
      <c r="O16" s="592"/>
    </row>
    <row r="17" spans="1:15">
      <c r="A17" s="361">
        <v>11</v>
      </c>
      <c r="B17" s="374" t="s">
        <v>527</v>
      </c>
      <c r="C17" s="493">
        <v>0</v>
      </c>
      <c r="D17" s="493">
        <v>677173.01687704644</v>
      </c>
      <c r="E17" s="493">
        <v>136.59909026666119</v>
      </c>
      <c r="F17" s="493">
        <v>0</v>
      </c>
      <c r="G17" s="493">
        <v>0</v>
      </c>
      <c r="H17" s="593">
        <f t="shared" si="0"/>
        <v>677036.41778677981</v>
      </c>
      <c r="J17" s="592"/>
      <c r="K17" s="592"/>
      <c r="L17" s="592"/>
      <c r="M17" s="592"/>
      <c r="N17" s="592"/>
      <c r="O17" s="592"/>
    </row>
    <row r="18" spans="1:15">
      <c r="A18" s="361">
        <v>12</v>
      </c>
      <c r="B18" s="374" t="s">
        <v>528</v>
      </c>
      <c r="C18" s="493">
        <v>23988416.049683698</v>
      </c>
      <c r="D18" s="493">
        <v>11729894.982332001</v>
      </c>
      <c r="E18" s="493">
        <v>7464176.6785119828</v>
      </c>
      <c r="F18" s="493">
        <v>0</v>
      </c>
      <c r="G18" s="493">
        <v>47030.8753</v>
      </c>
      <c r="H18" s="593">
        <f t="shared" si="0"/>
        <v>28254134.353503712</v>
      </c>
      <c r="J18" s="592"/>
      <c r="K18" s="592"/>
      <c r="L18" s="592"/>
      <c r="M18" s="592"/>
      <c r="N18" s="592"/>
      <c r="O18" s="592"/>
    </row>
    <row r="19" spans="1:15">
      <c r="A19" s="361">
        <v>13</v>
      </c>
      <c r="B19" s="374" t="s">
        <v>529</v>
      </c>
      <c r="C19" s="493">
        <v>3196374.4671501154</v>
      </c>
      <c r="D19" s="493">
        <v>29233790.505691383</v>
      </c>
      <c r="E19" s="493">
        <v>637819.1992608849</v>
      </c>
      <c r="F19" s="493">
        <v>0</v>
      </c>
      <c r="G19" s="493">
        <v>0</v>
      </c>
      <c r="H19" s="593">
        <f t="shared" si="0"/>
        <v>31792345.773580611</v>
      </c>
      <c r="J19" s="592"/>
      <c r="K19" s="592"/>
      <c r="L19" s="592"/>
      <c r="M19" s="592"/>
      <c r="N19" s="592"/>
      <c r="O19" s="592"/>
    </row>
    <row r="20" spans="1:15">
      <c r="A20" s="361">
        <v>14</v>
      </c>
      <c r="B20" s="374" t="s">
        <v>530</v>
      </c>
      <c r="C20" s="493">
        <v>22323891.132514797</v>
      </c>
      <c r="D20" s="493">
        <v>16663729.239365859</v>
      </c>
      <c r="E20" s="493">
        <v>480228.46160218288</v>
      </c>
      <c r="F20" s="493">
        <v>0</v>
      </c>
      <c r="G20" s="493">
        <v>373130.37089999998</v>
      </c>
      <c r="H20" s="593">
        <f t="shared" si="0"/>
        <v>38507391.910278477</v>
      </c>
      <c r="J20" s="592"/>
      <c r="K20" s="592"/>
      <c r="L20" s="592"/>
      <c r="M20" s="592"/>
      <c r="N20" s="592"/>
      <c r="O20" s="592"/>
    </row>
    <row r="21" spans="1:15">
      <c r="A21" s="361">
        <v>15</v>
      </c>
      <c r="B21" s="374" t="s">
        <v>531</v>
      </c>
      <c r="C21" s="493">
        <v>435753.70345300005</v>
      </c>
      <c r="D21" s="493">
        <v>879284.32624663447</v>
      </c>
      <c r="E21" s="493">
        <v>66492.330062653768</v>
      </c>
      <c r="F21" s="493">
        <v>0</v>
      </c>
      <c r="G21" s="493">
        <v>0</v>
      </c>
      <c r="H21" s="593">
        <f t="shared" si="0"/>
        <v>1248545.6996369807</v>
      </c>
      <c r="J21" s="592"/>
      <c r="K21" s="592"/>
      <c r="L21" s="592"/>
      <c r="M21" s="592"/>
      <c r="N21" s="592"/>
      <c r="O21" s="592"/>
    </row>
    <row r="22" spans="1:15">
      <c r="A22" s="361">
        <v>16</v>
      </c>
      <c r="B22" s="374" t="s">
        <v>532</v>
      </c>
      <c r="C22" s="493">
        <v>0</v>
      </c>
      <c r="D22" s="493">
        <v>77532553.026416913</v>
      </c>
      <c r="E22" s="493">
        <v>211382.14370000002</v>
      </c>
      <c r="F22" s="493">
        <v>0</v>
      </c>
      <c r="G22" s="493">
        <v>0</v>
      </c>
      <c r="H22" s="593">
        <f t="shared" si="0"/>
        <v>77321170.882716909</v>
      </c>
      <c r="J22" s="592"/>
      <c r="K22" s="592"/>
      <c r="L22" s="592"/>
      <c r="M22" s="592"/>
      <c r="N22" s="592"/>
      <c r="O22" s="592"/>
    </row>
    <row r="23" spans="1:15">
      <c r="A23" s="361">
        <v>17</v>
      </c>
      <c r="B23" s="374" t="s">
        <v>533</v>
      </c>
      <c r="C23" s="493">
        <v>0</v>
      </c>
      <c r="D23" s="493">
        <v>18211432.070503272</v>
      </c>
      <c r="E23" s="493">
        <v>16709.776053644986</v>
      </c>
      <c r="F23" s="493">
        <v>0</v>
      </c>
      <c r="G23" s="493">
        <v>0</v>
      </c>
      <c r="H23" s="593">
        <f t="shared" si="0"/>
        <v>18194722.294449627</v>
      </c>
      <c r="J23" s="592"/>
      <c r="K23" s="592"/>
      <c r="L23" s="592"/>
      <c r="M23" s="592"/>
      <c r="N23" s="592"/>
      <c r="O23" s="592"/>
    </row>
    <row r="24" spans="1:15">
      <c r="A24" s="361">
        <v>18</v>
      </c>
      <c r="B24" s="374" t="s">
        <v>534</v>
      </c>
      <c r="C24" s="493">
        <v>2323163.8641380002</v>
      </c>
      <c r="D24" s="493">
        <v>1027259.7489560831</v>
      </c>
      <c r="E24" s="493">
        <v>646006.5799432263</v>
      </c>
      <c r="F24" s="493">
        <v>0</v>
      </c>
      <c r="G24" s="493">
        <v>0</v>
      </c>
      <c r="H24" s="593">
        <f t="shared" si="0"/>
        <v>2704417.0331508568</v>
      </c>
      <c r="J24" s="592"/>
      <c r="K24" s="592"/>
      <c r="L24" s="592"/>
      <c r="M24" s="592"/>
      <c r="N24" s="592"/>
      <c r="O24" s="592"/>
    </row>
    <row r="25" spans="1:15">
      <c r="A25" s="361">
        <v>19</v>
      </c>
      <c r="B25" s="374" t="s">
        <v>535</v>
      </c>
      <c r="C25" s="493">
        <v>0</v>
      </c>
      <c r="D25" s="493">
        <v>9366070.286308445</v>
      </c>
      <c r="E25" s="493">
        <v>53418.293337269541</v>
      </c>
      <c r="F25" s="493">
        <v>0</v>
      </c>
      <c r="G25" s="493">
        <v>0</v>
      </c>
      <c r="H25" s="593">
        <f t="shared" si="0"/>
        <v>9312651.9929711763</v>
      </c>
      <c r="J25" s="592"/>
      <c r="K25" s="592"/>
      <c r="L25" s="592"/>
      <c r="M25" s="592"/>
      <c r="N25" s="592"/>
      <c r="O25" s="592"/>
    </row>
    <row r="26" spans="1:15">
      <c r="A26" s="361">
        <v>20</v>
      </c>
      <c r="B26" s="374" t="s">
        <v>536</v>
      </c>
      <c r="C26" s="493">
        <v>154.51</v>
      </c>
      <c r="D26" s="493">
        <v>29444209.273806203</v>
      </c>
      <c r="E26" s="493">
        <v>216750.5235859087</v>
      </c>
      <c r="F26" s="493">
        <v>0</v>
      </c>
      <c r="G26" s="493">
        <v>0</v>
      </c>
      <c r="H26" s="593">
        <f t="shared" si="0"/>
        <v>29227613.260220297</v>
      </c>
      <c r="J26" s="592"/>
      <c r="K26" s="592"/>
      <c r="L26" s="592"/>
      <c r="M26" s="592"/>
      <c r="N26" s="592"/>
      <c r="O26" s="592"/>
    </row>
    <row r="27" spans="1:15">
      <c r="A27" s="361">
        <v>21</v>
      </c>
      <c r="B27" s="374" t="s">
        <v>537</v>
      </c>
      <c r="C27" s="493">
        <v>253.62520000000001</v>
      </c>
      <c r="D27" s="493">
        <v>1562080.6275042179</v>
      </c>
      <c r="E27" s="493">
        <v>3151.6974704660324</v>
      </c>
      <c r="F27" s="493">
        <v>0</v>
      </c>
      <c r="G27" s="493">
        <v>0</v>
      </c>
      <c r="H27" s="593">
        <f t="shared" si="0"/>
        <v>1559182.5552337517</v>
      </c>
      <c r="J27" s="592"/>
      <c r="K27" s="592"/>
      <c r="L27" s="592"/>
      <c r="M27" s="592"/>
      <c r="N27" s="592"/>
      <c r="O27" s="592"/>
    </row>
    <row r="28" spans="1:15">
      <c r="A28" s="361">
        <v>22</v>
      </c>
      <c r="B28" s="374" t="s">
        <v>538</v>
      </c>
      <c r="C28" s="493">
        <v>17926314.629205681</v>
      </c>
      <c r="D28" s="493">
        <v>37856314.816418096</v>
      </c>
      <c r="E28" s="493">
        <v>15996935.3389358</v>
      </c>
      <c r="F28" s="493">
        <v>0</v>
      </c>
      <c r="G28" s="493">
        <v>0</v>
      </c>
      <c r="H28" s="593">
        <f t="shared" si="0"/>
        <v>39785694.106687978</v>
      </c>
      <c r="J28" s="592"/>
      <c r="K28" s="592"/>
      <c r="L28" s="592"/>
      <c r="M28" s="592"/>
      <c r="N28" s="592"/>
      <c r="O28" s="592"/>
    </row>
    <row r="29" spans="1:15">
      <c r="A29" s="361">
        <v>23</v>
      </c>
      <c r="B29" s="374" t="s">
        <v>539</v>
      </c>
      <c r="C29" s="493">
        <v>6941301.0316425096</v>
      </c>
      <c r="D29" s="493">
        <v>78609657.529403657</v>
      </c>
      <c r="E29" s="493">
        <v>1098136.2675680679</v>
      </c>
      <c r="F29" s="493">
        <v>0</v>
      </c>
      <c r="G29" s="493">
        <v>0</v>
      </c>
      <c r="H29" s="593">
        <f t="shared" si="0"/>
        <v>84452822.293478101</v>
      </c>
      <c r="J29" s="592"/>
      <c r="K29" s="592"/>
      <c r="L29" s="592"/>
      <c r="M29" s="592"/>
      <c r="N29" s="592"/>
      <c r="O29" s="592"/>
    </row>
    <row r="30" spans="1:15">
      <c r="A30" s="361">
        <v>24</v>
      </c>
      <c r="B30" s="374" t="s">
        <v>540</v>
      </c>
      <c r="C30" s="493">
        <v>5452783.1911739996</v>
      </c>
      <c r="D30" s="493">
        <v>33027826.985002134</v>
      </c>
      <c r="E30" s="493">
        <v>889714.48008705932</v>
      </c>
      <c r="F30" s="493">
        <v>0</v>
      </c>
      <c r="G30" s="493">
        <v>0</v>
      </c>
      <c r="H30" s="593">
        <f t="shared" si="0"/>
        <v>37590895.696089074</v>
      </c>
      <c r="J30" s="592"/>
      <c r="K30" s="592"/>
      <c r="L30" s="592"/>
      <c r="M30" s="592"/>
      <c r="N30" s="592"/>
      <c r="O30" s="592"/>
    </row>
    <row r="31" spans="1:15">
      <c r="A31" s="361">
        <v>25</v>
      </c>
      <c r="B31" s="374" t="s">
        <v>541</v>
      </c>
      <c r="C31" s="493">
        <v>5430669.0582609484</v>
      </c>
      <c r="D31" s="493">
        <v>51506352.284865759</v>
      </c>
      <c r="E31" s="493">
        <v>2097161.9727677708</v>
      </c>
      <c r="F31" s="493">
        <v>0</v>
      </c>
      <c r="G31" s="493">
        <v>0</v>
      </c>
      <c r="H31" s="593">
        <f t="shared" si="0"/>
        <v>54839859.370358936</v>
      </c>
      <c r="J31" s="592"/>
      <c r="K31" s="592"/>
      <c r="L31" s="592"/>
      <c r="M31" s="592"/>
      <c r="N31" s="592"/>
      <c r="O31" s="592"/>
    </row>
    <row r="32" spans="1:15">
      <c r="A32" s="361">
        <v>26</v>
      </c>
      <c r="B32" s="374" t="s">
        <v>542</v>
      </c>
      <c r="C32" s="493">
        <v>112944.40940000008</v>
      </c>
      <c r="D32" s="493">
        <v>337607.67244499997</v>
      </c>
      <c r="E32" s="493">
        <v>120088.48124890013</v>
      </c>
      <c r="F32" s="493">
        <v>0</v>
      </c>
      <c r="G32" s="493">
        <v>0</v>
      </c>
      <c r="H32" s="593">
        <f t="shared" si="0"/>
        <v>330463.60059609992</v>
      </c>
      <c r="J32" s="592"/>
      <c r="K32" s="592"/>
      <c r="L32" s="592"/>
      <c r="M32" s="592"/>
      <c r="N32" s="592"/>
      <c r="O32" s="592"/>
    </row>
    <row r="33" spans="1:15">
      <c r="A33" s="361">
        <v>27</v>
      </c>
      <c r="B33" s="361" t="s">
        <v>99</v>
      </c>
      <c r="C33" s="493">
        <v>733968.89775699994</v>
      </c>
      <c r="D33" s="493">
        <v>168092927.26986039</v>
      </c>
      <c r="E33" s="493">
        <v>259074.9141508358</v>
      </c>
      <c r="F33" s="493">
        <v>0</v>
      </c>
      <c r="G33" s="493">
        <v>24672.94</v>
      </c>
      <c r="H33" s="593">
        <f t="shared" si="0"/>
        <v>168567821.25346655</v>
      </c>
      <c r="J33" s="592"/>
      <c r="K33" s="592"/>
      <c r="L33" s="592"/>
      <c r="M33" s="592"/>
      <c r="N33" s="592"/>
      <c r="O33" s="592"/>
    </row>
    <row r="34" spans="1:15">
      <c r="A34" s="361">
        <v>28</v>
      </c>
      <c r="B34" s="364" t="s">
        <v>66</v>
      </c>
      <c r="C34" s="495">
        <f>SUM(C7:C33)</f>
        <v>150516008.0031808</v>
      </c>
      <c r="D34" s="495">
        <f>SUM(D7:D33)</f>
        <v>1789510654.8317904</v>
      </c>
      <c r="E34" s="495">
        <f>SUM(E7:E33)</f>
        <v>48141469.721453324</v>
      </c>
      <c r="F34" s="495">
        <f>SUM(F7:F33)</f>
        <v>0</v>
      </c>
      <c r="G34" s="495">
        <f>SUM(G7:G33)</f>
        <v>1464890.0622999999</v>
      </c>
      <c r="H34" s="604">
        <f t="shared" si="0"/>
        <v>1891885193.1135178</v>
      </c>
      <c r="J34" s="592"/>
      <c r="K34" s="592"/>
      <c r="L34" s="592"/>
      <c r="M34" s="592"/>
      <c r="N34" s="592"/>
      <c r="O34" s="592"/>
    </row>
    <row r="35" spans="1:15">
      <c r="G35" s="592"/>
    </row>
    <row r="36" spans="1:15">
      <c r="B36" s="285"/>
      <c r="C36" s="592"/>
      <c r="D36" s="592"/>
      <c r="E36" s="592"/>
      <c r="F36" s="592"/>
      <c r="G36" s="592"/>
      <c r="H36" s="592"/>
    </row>
    <row r="37" spans="1:15">
      <c r="C37" s="592"/>
      <c r="D37" s="592"/>
      <c r="E37" s="592"/>
      <c r="F37" s="592"/>
      <c r="G37" s="592"/>
      <c r="H37" s="592"/>
    </row>
    <row r="38" spans="1:15">
      <c r="C38" s="592"/>
      <c r="D38" s="592"/>
      <c r="E38" s="592"/>
      <c r="F38" s="592"/>
      <c r="G38" s="592"/>
      <c r="H38" s="592"/>
    </row>
    <row r="39" spans="1:15">
      <c r="C39" s="592"/>
      <c r="D39" s="592"/>
      <c r="E39" s="592"/>
      <c r="F39" s="592"/>
      <c r="G39" s="592"/>
      <c r="H39" s="592"/>
    </row>
    <row r="40" spans="1:15">
      <c r="C40" s="592"/>
      <c r="D40" s="592"/>
      <c r="E40" s="592"/>
      <c r="F40" s="592"/>
      <c r="G40" s="592"/>
      <c r="H40" s="592"/>
    </row>
    <row r="41" spans="1:15">
      <c r="C41" s="592"/>
      <c r="D41" s="592"/>
      <c r="E41" s="592"/>
      <c r="F41" s="592"/>
      <c r="G41" s="592"/>
      <c r="H41" s="592"/>
    </row>
    <row r="42" spans="1:15">
      <c r="C42" s="592"/>
      <c r="D42" s="592"/>
      <c r="E42" s="592"/>
      <c r="F42" s="592"/>
      <c r="G42" s="592"/>
      <c r="H42" s="592"/>
    </row>
    <row r="43" spans="1:15">
      <c r="C43" s="592"/>
      <c r="D43" s="592"/>
      <c r="E43" s="592"/>
      <c r="F43" s="592"/>
      <c r="G43" s="592"/>
      <c r="H43" s="592"/>
    </row>
    <row r="44" spans="1:15">
      <c r="C44" s="592"/>
      <c r="D44" s="592"/>
      <c r="E44" s="592"/>
      <c r="F44" s="592"/>
      <c r="G44" s="592"/>
      <c r="H44" s="592"/>
    </row>
    <row r="45" spans="1:15">
      <c r="C45" s="592"/>
      <c r="D45" s="592"/>
      <c r="E45" s="592"/>
      <c r="F45" s="592"/>
      <c r="G45" s="592"/>
      <c r="H45" s="592"/>
    </row>
    <row r="46" spans="1:15">
      <c r="C46" s="592"/>
      <c r="D46" s="592"/>
      <c r="E46" s="592"/>
      <c r="F46" s="592"/>
      <c r="G46" s="592"/>
      <c r="H46" s="592"/>
    </row>
    <row r="47" spans="1:15">
      <c r="C47" s="592"/>
      <c r="D47" s="592"/>
      <c r="E47" s="592"/>
      <c r="F47" s="592"/>
      <c r="G47" s="592"/>
      <c r="H47" s="592"/>
    </row>
    <row r="48" spans="1:15">
      <c r="C48" s="592"/>
      <c r="D48" s="592"/>
      <c r="E48" s="592"/>
      <c r="F48" s="592"/>
      <c r="G48" s="592"/>
      <c r="H48" s="592"/>
    </row>
    <row r="49" spans="3:8">
      <c r="C49" s="592"/>
      <c r="D49" s="592"/>
      <c r="E49" s="592"/>
      <c r="F49" s="592"/>
      <c r="G49" s="592"/>
      <c r="H49" s="592"/>
    </row>
    <row r="50" spans="3:8">
      <c r="C50" s="592"/>
      <c r="D50" s="592"/>
      <c r="E50" s="592"/>
      <c r="F50" s="592"/>
      <c r="G50" s="592"/>
      <c r="H50" s="592"/>
    </row>
    <row r="51" spans="3:8">
      <c r="C51" s="592"/>
      <c r="D51" s="592"/>
      <c r="E51" s="592"/>
      <c r="F51" s="592"/>
      <c r="G51" s="592"/>
      <c r="H51" s="592"/>
    </row>
    <row r="52" spans="3:8">
      <c r="C52" s="592"/>
      <c r="D52" s="592"/>
      <c r="E52" s="592"/>
      <c r="F52" s="592"/>
      <c r="G52" s="592"/>
      <c r="H52" s="592"/>
    </row>
    <row r="53" spans="3:8">
      <c r="C53" s="592"/>
      <c r="D53" s="592"/>
      <c r="E53" s="592"/>
      <c r="F53" s="592"/>
      <c r="G53" s="592"/>
      <c r="H53" s="592"/>
    </row>
    <row r="54" spans="3:8">
      <c r="C54" s="592"/>
      <c r="D54" s="592"/>
      <c r="E54" s="592"/>
      <c r="F54" s="592"/>
      <c r="G54" s="592"/>
      <c r="H54" s="592"/>
    </row>
    <row r="55" spans="3:8">
      <c r="C55" s="592"/>
      <c r="D55" s="592"/>
      <c r="E55" s="592"/>
      <c r="F55" s="592"/>
      <c r="G55" s="592"/>
      <c r="H55" s="592"/>
    </row>
    <row r="56" spans="3:8">
      <c r="C56" s="592"/>
      <c r="D56" s="592"/>
      <c r="E56" s="592"/>
      <c r="F56" s="592"/>
      <c r="G56" s="592"/>
      <c r="H56" s="592"/>
    </row>
    <row r="57" spans="3:8">
      <c r="C57" s="592"/>
      <c r="D57" s="592"/>
      <c r="E57" s="592"/>
      <c r="F57" s="592"/>
      <c r="G57" s="592"/>
      <c r="H57" s="592"/>
    </row>
    <row r="58" spans="3:8">
      <c r="C58" s="592"/>
      <c r="D58" s="592"/>
      <c r="E58" s="592"/>
      <c r="F58" s="592"/>
      <c r="G58" s="592"/>
      <c r="H58" s="592"/>
    </row>
    <row r="59" spans="3:8">
      <c r="C59" s="592"/>
      <c r="D59" s="592"/>
      <c r="E59" s="592"/>
      <c r="F59" s="592"/>
      <c r="G59" s="592"/>
      <c r="H59" s="592"/>
    </row>
    <row r="60" spans="3:8">
      <c r="C60" s="592"/>
      <c r="D60" s="592"/>
      <c r="E60" s="592"/>
      <c r="F60" s="592"/>
      <c r="G60" s="592"/>
      <c r="H60" s="592"/>
    </row>
    <row r="61" spans="3:8">
      <c r="C61" s="592"/>
      <c r="D61" s="592"/>
      <c r="E61" s="592"/>
      <c r="F61" s="592"/>
      <c r="G61" s="592"/>
      <c r="H61" s="592"/>
    </row>
    <row r="62" spans="3:8">
      <c r="C62" s="592"/>
      <c r="D62" s="592"/>
      <c r="E62" s="592"/>
      <c r="F62" s="592"/>
      <c r="G62" s="592"/>
      <c r="H62" s="592"/>
    </row>
    <row r="63" spans="3:8">
      <c r="C63" s="592"/>
      <c r="D63" s="592"/>
      <c r="E63" s="592"/>
      <c r="F63" s="592"/>
      <c r="G63" s="592"/>
      <c r="H63" s="592"/>
    </row>
    <row r="64" spans="3:8">
      <c r="C64" s="592"/>
      <c r="D64" s="592"/>
      <c r="E64" s="592"/>
      <c r="F64" s="592"/>
      <c r="G64" s="592"/>
      <c r="H64" s="592"/>
    </row>
    <row r="65" spans="3:8">
      <c r="C65" s="592"/>
      <c r="D65" s="592"/>
      <c r="E65" s="592"/>
      <c r="F65" s="592"/>
      <c r="G65" s="592"/>
      <c r="H65" s="592"/>
    </row>
    <row r="66" spans="3:8">
      <c r="C66" s="592"/>
      <c r="D66" s="592"/>
      <c r="E66" s="592"/>
      <c r="F66" s="592"/>
      <c r="G66" s="592"/>
      <c r="H66" s="592"/>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G33"/>
  <sheetViews>
    <sheetView showGridLines="0" zoomScale="80" zoomScaleNormal="80" workbookViewId="0"/>
  </sheetViews>
  <sheetFormatPr defaultColWidth="9.140625" defaultRowHeight="12.75"/>
  <cols>
    <col min="1" max="1" width="11.85546875" style="281" bestFit="1" customWidth="1"/>
    <col min="2" max="2" width="108" style="281" bestFit="1" customWidth="1"/>
    <col min="3" max="3" width="35.5703125" style="281" customWidth="1"/>
    <col min="4" max="4" width="24.7109375" style="281" customWidth="1"/>
    <col min="5" max="16384" width="9.140625" style="281"/>
  </cols>
  <sheetData>
    <row r="1" spans="1:7" ht="13.5">
      <c r="A1" s="280" t="s">
        <v>108</v>
      </c>
      <c r="B1" s="233" t="str">
        <f>Info!C2</f>
        <v>სს "ბანკი ქართუ"</v>
      </c>
    </row>
    <row r="2" spans="1:7">
      <c r="A2" s="280" t="s">
        <v>109</v>
      </c>
      <c r="B2" s="591">
        <f>'1. key ratios'!B2</f>
        <v>45382</v>
      </c>
    </row>
    <row r="3" spans="1:7">
      <c r="A3" s="282" t="s">
        <v>543</v>
      </c>
    </row>
    <row r="5" spans="1:7" ht="30" customHeight="1">
      <c r="A5" s="773" t="s">
        <v>880</v>
      </c>
      <c r="B5" s="773"/>
      <c r="C5" s="382" t="s">
        <v>562</v>
      </c>
      <c r="D5" s="382" t="s">
        <v>879</v>
      </c>
    </row>
    <row r="6" spans="1:7">
      <c r="A6" s="381">
        <v>1</v>
      </c>
      <c r="B6" s="375" t="s">
        <v>878</v>
      </c>
      <c r="C6" s="492">
        <v>48918149.442741074</v>
      </c>
      <c r="D6" s="492">
        <v>393247.42485033034</v>
      </c>
      <c r="F6" s="592"/>
      <c r="G6" s="592"/>
    </row>
    <row r="7" spans="1:7">
      <c r="A7" s="378">
        <v>2</v>
      </c>
      <c r="B7" s="375" t="s">
        <v>877</v>
      </c>
      <c r="C7" s="492">
        <f>SUM(C8:C9)</f>
        <v>2040855.0463532361</v>
      </c>
      <c r="D7" s="492">
        <f>SUM(D8:D9)</f>
        <v>3528.5013388799925</v>
      </c>
      <c r="F7" s="592"/>
      <c r="G7" s="592"/>
    </row>
    <row r="8" spans="1:7">
      <c r="A8" s="380">
        <v>2.1</v>
      </c>
      <c r="B8" s="379" t="s">
        <v>876</v>
      </c>
      <c r="C8" s="491">
        <v>800271.62644166895</v>
      </c>
      <c r="D8" s="491">
        <v>3528.5013388799925</v>
      </c>
      <c r="F8" s="592"/>
      <c r="G8" s="592"/>
    </row>
    <row r="9" spans="1:7">
      <c r="A9" s="380">
        <v>2.2000000000000002</v>
      </c>
      <c r="B9" s="379" t="s">
        <v>875</v>
      </c>
      <c r="C9" s="491">
        <v>1240583.4199115671</v>
      </c>
      <c r="D9" s="491">
        <v>0</v>
      </c>
      <c r="F9" s="592"/>
      <c r="G9" s="592"/>
    </row>
    <row r="10" spans="1:7">
      <c r="A10" s="381">
        <v>3</v>
      </c>
      <c r="B10" s="375" t="s">
        <v>874</v>
      </c>
      <c r="C10" s="492">
        <f>SUM(C11:C13)</f>
        <v>3688476.897875567</v>
      </c>
      <c r="D10" s="492">
        <f>SUM(D11:D13)</f>
        <v>110.39609289001348</v>
      </c>
      <c r="F10" s="592"/>
      <c r="G10" s="592"/>
    </row>
    <row r="11" spans="1:7">
      <c r="A11" s="380">
        <v>3.1</v>
      </c>
      <c r="B11" s="379" t="s">
        <v>544</v>
      </c>
      <c r="C11" s="491">
        <v>1440217.1222999999</v>
      </c>
      <c r="D11" s="491">
        <v>0</v>
      </c>
      <c r="F11" s="592"/>
      <c r="G11" s="592"/>
    </row>
    <row r="12" spans="1:7">
      <c r="A12" s="380">
        <v>3.2</v>
      </c>
      <c r="B12" s="379" t="s">
        <v>873</v>
      </c>
      <c r="C12" s="491">
        <v>525799.23738601431</v>
      </c>
      <c r="D12" s="491">
        <v>110.39609289001348</v>
      </c>
      <c r="F12" s="592"/>
      <c r="G12" s="592"/>
    </row>
    <row r="13" spans="1:7">
      <c r="A13" s="380">
        <v>3.3</v>
      </c>
      <c r="B13" s="379" t="s">
        <v>872</v>
      </c>
      <c r="C13" s="491">
        <v>1722460.538189553</v>
      </c>
      <c r="D13" s="491">
        <v>0</v>
      </c>
      <c r="F13" s="592"/>
      <c r="G13" s="592"/>
    </row>
    <row r="14" spans="1:7">
      <c r="A14" s="378">
        <v>4</v>
      </c>
      <c r="B14" s="377" t="s">
        <v>871</v>
      </c>
      <c r="C14" s="491">
        <v>26375.068482792842</v>
      </c>
      <c r="D14" s="491">
        <v>3.0215163704383485E-11</v>
      </c>
      <c r="F14" s="592"/>
      <c r="G14" s="592"/>
    </row>
    <row r="15" spans="1:7">
      <c r="A15" s="376">
        <v>5</v>
      </c>
      <c r="B15" s="375" t="s">
        <v>870</v>
      </c>
      <c r="C15" s="492">
        <f>C6+C7-C10+C14</f>
        <v>47296902.659701534</v>
      </c>
      <c r="D15" s="492">
        <f>D6+D7-D10+D14</f>
        <v>396665.53009632038</v>
      </c>
      <c r="F15" s="592"/>
      <c r="G15" s="592"/>
    </row>
    <row r="16" spans="1:7">
      <c r="F16" s="592"/>
      <c r="G16" s="592"/>
    </row>
    <row r="17" spans="3:4">
      <c r="C17" s="592"/>
      <c r="D17" s="592"/>
    </row>
    <row r="18" spans="3:4">
      <c r="C18" s="592"/>
      <c r="D18" s="592"/>
    </row>
    <row r="19" spans="3:4">
      <c r="C19" s="592"/>
      <c r="D19" s="592"/>
    </row>
    <row r="20" spans="3:4">
      <c r="C20" s="592"/>
      <c r="D20" s="592"/>
    </row>
    <row r="21" spans="3:4">
      <c r="C21" s="592"/>
      <c r="D21" s="592"/>
    </row>
    <row r="22" spans="3:4">
      <c r="C22" s="592"/>
      <c r="D22" s="592"/>
    </row>
    <row r="23" spans="3:4">
      <c r="C23" s="592"/>
      <c r="D23" s="592"/>
    </row>
    <row r="24" spans="3:4">
      <c r="C24" s="592"/>
      <c r="D24" s="592"/>
    </row>
    <row r="25" spans="3:4">
      <c r="C25" s="592"/>
      <c r="D25" s="592"/>
    </row>
    <row r="26" spans="3:4">
      <c r="C26" s="592"/>
      <c r="D26" s="592"/>
    </row>
    <row r="27" spans="3:4">
      <c r="C27" s="592"/>
      <c r="D27" s="592"/>
    </row>
    <row r="28" spans="3:4">
      <c r="C28" s="592"/>
      <c r="D28" s="592"/>
    </row>
    <row r="29" spans="3:4">
      <c r="C29" s="592"/>
      <c r="D29" s="592"/>
    </row>
    <row r="30" spans="3:4">
      <c r="C30" s="592"/>
      <c r="D30" s="592"/>
    </row>
    <row r="31" spans="3:4">
      <c r="C31" s="592"/>
      <c r="D31" s="592"/>
    </row>
    <row r="32" spans="3:4">
      <c r="C32" s="592"/>
      <c r="D32" s="592"/>
    </row>
    <row r="33" spans="3:4">
      <c r="C33" s="592"/>
      <c r="D33" s="592"/>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G35"/>
  <sheetViews>
    <sheetView showGridLines="0" zoomScale="80" zoomScaleNormal="80" workbookViewId="0"/>
  </sheetViews>
  <sheetFormatPr defaultColWidth="9.140625" defaultRowHeight="12.75"/>
  <cols>
    <col min="1" max="1" width="11.85546875" style="371" bestFit="1" customWidth="1"/>
    <col min="2" max="2" width="128.85546875" style="371" bestFit="1" customWidth="1"/>
    <col min="3" max="3" width="37" style="371" customWidth="1"/>
    <col min="4" max="4" width="50.5703125" style="371" customWidth="1"/>
    <col min="5" max="16384" width="9.140625" style="371"/>
  </cols>
  <sheetData>
    <row r="1" spans="1:7" ht="13.5">
      <c r="A1" s="280" t="s">
        <v>108</v>
      </c>
      <c r="B1" s="233" t="str">
        <f>Info!C2</f>
        <v>სს "ბანკი ქართუ"</v>
      </c>
    </row>
    <row r="2" spans="1:7">
      <c r="A2" s="280" t="s">
        <v>109</v>
      </c>
      <c r="B2" s="591">
        <f>'1. key ratios'!B2</f>
        <v>45382</v>
      </c>
    </row>
    <row r="3" spans="1:7">
      <c r="A3" s="282" t="s">
        <v>545</v>
      </c>
    </row>
    <row r="4" spans="1:7">
      <c r="A4" s="282"/>
    </row>
    <row r="5" spans="1:7" ht="15" customHeight="1">
      <c r="A5" s="774" t="s">
        <v>546</v>
      </c>
      <c r="B5" s="775"/>
      <c r="C5" s="778" t="s">
        <v>547</v>
      </c>
      <c r="D5" s="778" t="s">
        <v>548</v>
      </c>
    </row>
    <row r="6" spans="1:7">
      <c r="A6" s="776"/>
      <c r="B6" s="777"/>
      <c r="C6" s="778"/>
      <c r="D6" s="778"/>
    </row>
    <row r="7" spans="1:7">
      <c r="A7" s="364">
        <v>1</v>
      </c>
      <c r="B7" s="364" t="s">
        <v>549</v>
      </c>
      <c r="C7" s="495">
        <v>153161233.18194225</v>
      </c>
      <c r="D7" s="494"/>
      <c r="F7" s="594"/>
      <c r="G7" s="594"/>
    </row>
    <row r="8" spans="1:7">
      <c r="A8" s="361">
        <v>2</v>
      </c>
      <c r="B8" s="361" t="s">
        <v>550</v>
      </c>
      <c r="C8" s="493">
        <v>2114613.194755496</v>
      </c>
      <c r="D8" s="494"/>
      <c r="F8" s="594"/>
      <c r="G8" s="594"/>
    </row>
    <row r="9" spans="1:7">
      <c r="A9" s="361">
        <v>3</v>
      </c>
      <c r="B9" s="385" t="s">
        <v>551</v>
      </c>
      <c r="C9" s="493">
        <v>199507.991475791</v>
      </c>
      <c r="D9" s="494"/>
      <c r="F9" s="594"/>
      <c r="G9" s="594"/>
    </row>
    <row r="10" spans="1:7">
      <c r="A10" s="361">
        <v>4</v>
      </c>
      <c r="B10" s="361" t="s">
        <v>552</v>
      </c>
      <c r="C10" s="493">
        <f>SUM(C11:C17)</f>
        <v>5693315.2627498182</v>
      </c>
      <c r="D10" s="494"/>
      <c r="F10" s="594"/>
      <c r="G10" s="594"/>
    </row>
    <row r="11" spans="1:7">
      <c r="A11" s="361">
        <v>5</v>
      </c>
      <c r="B11" s="384" t="s">
        <v>881</v>
      </c>
      <c r="C11" s="493">
        <v>0</v>
      </c>
      <c r="D11" s="494"/>
      <c r="F11" s="594"/>
      <c r="G11" s="594"/>
    </row>
    <row r="12" spans="1:7">
      <c r="A12" s="361">
        <v>6</v>
      </c>
      <c r="B12" s="384" t="s">
        <v>553</v>
      </c>
      <c r="C12" s="493">
        <v>3187849.6080534356</v>
      </c>
      <c r="D12" s="494"/>
      <c r="F12" s="594"/>
      <c r="G12" s="594"/>
    </row>
    <row r="13" spans="1:7">
      <c r="A13" s="361">
        <v>7</v>
      </c>
      <c r="B13" s="384" t="s">
        <v>556</v>
      </c>
      <c r="C13" s="493">
        <v>1440217.1222999999</v>
      </c>
      <c r="D13" s="494"/>
      <c r="F13" s="594"/>
      <c r="G13" s="594"/>
    </row>
    <row r="14" spans="1:7">
      <c r="A14" s="361">
        <v>8</v>
      </c>
      <c r="B14" s="384" t="s">
        <v>554</v>
      </c>
      <c r="C14" s="493">
        <v>1065187.4315200001</v>
      </c>
      <c r="D14" s="493">
        <v>1084572.8799999999</v>
      </c>
      <c r="F14" s="594"/>
      <c r="G14" s="594"/>
    </row>
    <row r="15" spans="1:7">
      <c r="A15" s="361">
        <v>9</v>
      </c>
      <c r="B15" s="384" t="s">
        <v>555</v>
      </c>
      <c r="C15" s="493">
        <v>0</v>
      </c>
      <c r="D15" s="493">
        <v>0</v>
      </c>
      <c r="F15" s="594"/>
      <c r="G15" s="594"/>
    </row>
    <row r="16" spans="1:7">
      <c r="A16" s="361">
        <v>10</v>
      </c>
      <c r="B16" s="384" t="s">
        <v>557</v>
      </c>
      <c r="C16" s="493">
        <v>0</v>
      </c>
      <c r="D16" s="493">
        <v>0</v>
      </c>
      <c r="F16" s="594"/>
      <c r="G16" s="594"/>
    </row>
    <row r="17" spans="1:7" ht="25.5">
      <c r="A17" s="361">
        <v>11</v>
      </c>
      <c r="B17" s="384" t="s">
        <v>558</v>
      </c>
      <c r="C17" s="493">
        <v>61.100876382213585</v>
      </c>
      <c r="D17" s="494"/>
      <c r="F17" s="594"/>
      <c r="G17" s="594"/>
    </row>
    <row r="18" spans="1:7">
      <c r="A18" s="364">
        <v>12</v>
      </c>
      <c r="B18" s="383" t="s">
        <v>559</v>
      </c>
      <c r="C18" s="495">
        <f>C7+C8+C9-C10</f>
        <v>149782039.10542372</v>
      </c>
      <c r="D18" s="494"/>
      <c r="F18" s="594"/>
      <c r="G18" s="594"/>
    </row>
    <row r="19" spans="1:7">
      <c r="F19" s="594"/>
    </row>
    <row r="20" spans="1:7">
      <c r="C20" s="594"/>
      <c r="D20" s="594"/>
    </row>
    <row r="21" spans="1:7">
      <c r="B21" s="280"/>
      <c r="C21" s="594"/>
      <c r="D21" s="594"/>
    </row>
    <row r="22" spans="1:7">
      <c r="B22" s="280"/>
      <c r="C22" s="594"/>
      <c r="D22" s="594"/>
    </row>
    <row r="23" spans="1:7">
      <c r="B23" s="282"/>
      <c r="C23" s="594"/>
      <c r="D23" s="594"/>
    </row>
    <row r="24" spans="1:7">
      <c r="C24" s="594"/>
      <c r="D24" s="594"/>
    </row>
    <row r="25" spans="1:7">
      <c r="C25" s="594"/>
      <c r="D25" s="594"/>
    </row>
    <row r="26" spans="1:7">
      <c r="C26" s="594"/>
      <c r="D26" s="594"/>
    </row>
    <row r="27" spans="1:7">
      <c r="C27" s="594"/>
      <c r="D27" s="594"/>
    </row>
    <row r="28" spans="1:7">
      <c r="C28" s="594"/>
      <c r="D28" s="594"/>
    </row>
    <row r="29" spans="1:7">
      <c r="C29" s="594"/>
      <c r="D29" s="594"/>
    </row>
    <row r="30" spans="1:7">
      <c r="C30" s="594"/>
      <c r="D30" s="594"/>
    </row>
    <row r="31" spans="1:7">
      <c r="C31" s="594"/>
      <c r="D31" s="594"/>
    </row>
    <row r="32" spans="1:7">
      <c r="C32" s="594"/>
      <c r="D32" s="594"/>
    </row>
    <row r="33" spans="3:4">
      <c r="C33" s="594"/>
      <c r="D33" s="594"/>
    </row>
    <row r="34" spans="3:4">
      <c r="C34" s="594"/>
      <c r="D34" s="594"/>
    </row>
    <row r="35" spans="3:4">
      <c r="C35" s="594"/>
      <c r="D35" s="594"/>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AB54"/>
  <sheetViews>
    <sheetView showGridLines="0" zoomScale="80" zoomScaleNormal="80" workbookViewId="0"/>
  </sheetViews>
  <sheetFormatPr defaultColWidth="9.140625" defaultRowHeight="12.75"/>
  <cols>
    <col min="1" max="1" width="11.85546875" style="371" bestFit="1" customWidth="1"/>
    <col min="2" max="2" width="63.85546875" style="371" customWidth="1"/>
    <col min="3" max="3" width="15.5703125" style="371" customWidth="1"/>
    <col min="4" max="18" width="22.28515625" style="371" customWidth="1"/>
    <col min="19" max="19" width="23.28515625" style="371" bestFit="1" customWidth="1"/>
    <col min="20" max="26" width="22.28515625" style="371" customWidth="1"/>
    <col min="27" max="27" width="23.28515625" style="371" bestFit="1" customWidth="1"/>
    <col min="28" max="28" width="20" style="371" customWidth="1"/>
    <col min="29" max="16384" width="9.140625" style="371"/>
  </cols>
  <sheetData>
    <row r="1" spans="1:28" ht="13.5">
      <c r="A1" s="280" t="s">
        <v>108</v>
      </c>
      <c r="B1" s="233" t="str">
        <f>Info!C2</f>
        <v>სს "ბანკი ქართუ"</v>
      </c>
    </row>
    <row r="2" spans="1:28">
      <c r="A2" s="280" t="s">
        <v>109</v>
      </c>
      <c r="B2" s="591">
        <f>'1. key ratios'!B2</f>
        <v>45382</v>
      </c>
      <c r="C2" s="372"/>
    </row>
    <row r="3" spans="1:28">
      <c r="A3" s="282" t="s">
        <v>560</v>
      </c>
    </row>
    <row r="5" spans="1:28" ht="15" customHeight="1">
      <c r="A5" s="779" t="s">
        <v>894</v>
      </c>
      <c r="B5" s="780"/>
      <c r="C5" s="771" t="s">
        <v>893</v>
      </c>
      <c r="D5" s="785"/>
      <c r="E5" s="785"/>
      <c r="F5" s="785"/>
      <c r="G5" s="785"/>
      <c r="H5" s="785"/>
      <c r="I5" s="785"/>
      <c r="J5" s="785"/>
      <c r="K5" s="785"/>
      <c r="L5" s="785"/>
      <c r="M5" s="785"/>
      <c r="N5" s="785"/>
      <c r="O5" s="785"/>
      <c r="P5" s="785"/>
      <c r="Q5" s="785"/>
      <c r="R5" s="785"/>
      <c r="S5" s="785"/>
      <c r="T5" s="395"/>
      <c r="U5" s="395"/>
      <c r="V5" s="395"/>
      <c r="W5" s="395"/>
      <c r="X5" s="395"/>
      <c r="Y5" s="395"/>
      <c r="Z5" s="395"/>
      <c r="AA5" s="394"/>
      <c r="AB5" s="387"/>
    </row>
    <row r="6" spans="1:28">
      <c r="A6" s="781"/>
      <c r="B6" s="782"/>
      <c r="C6" s="786" t="s">
        <v>66</v>
      </c>
      <c r="D6" s="788" t="s">
        <v>892</v>
      </c>
      <c r="E6" s="788"/>
      <c r="F6" s="788"/>
      <c r="G6" s="788"/>
      <c r="H6" s="789" t="s">
        <v>891</v>
      </c>
      <c r="I6" s="790"/>
      <c r="J6" s="790"/>
      <c r="K6" s="791"/>
      <c r="L6" s="392"/>
      <c r="M6" s="792" t="s">
        <v>890</v>
      </c>
      <c r="N6" s="792"/>
      <c r="O6" s="792"/>
      <c r="P6" s="792"/>
      <c r="Q6" s="792"/>
      <c r="R6" s="792"/>
      <c r="S6" s="769"/>
      <c r="T6" s="393"/>
      <c r="U6" s="772" t="s">
        <v>889</v>
      </c>
      <c r="V6" s="772"/>
      <c r="W6" s="772"/>
      <c r="X6" s="772"/>
      <c r="Y6" s="772"/>
      <c r="Z6" s="772"/>
      <c r="AA6" s="770"/>
      <c r="AB6" s="392"/>
    </row>
    <row r="7" spans="1:28" ht="25.5">
      <c r="A7" s="783"/>
      <c r="B7" s="784"/>
      <c r="C7" s="787"/>
      <c r="D7" s="391"/>
      <c r="E7" s="368" t="s">
        <v>561</v>
      </c>
      <c r="F7" s="368" t="s">
        <v>887</v>
      </c>
      <c r="G7" s="368" t="s">
        <v>888</v>
      </c>
      <c r="H7" s="390"/>
      <c r="I7" s="368" t="s">
        <v>561</v>
      </c>
      <c r="J7" s="368" t="s">
        <v>887</v>
      </c>
      <c r="K7" s="368" t="s">
        <v>888</v>
      </c>
      <c r="L7" s="389"/>
      <c r="M7" s="368" t="s">
        <v>561</v>
      </c>
      <c r="N7" s="368" t="s">
        <v>887</v>
      </c>
      <c r="O7" s="368" t="s">
        <v>886</v>
      </c>
      <c r="P7" s="368" t="s">
        <v>885</v>
      </c>
      <c r="Q7" s="368" t="s">
        <v>884</v>
      </c>
      <c r="R7" s="368" t="s">
        <v>883</v>
      </c>
      <c r="S7" s="368" t="s">
        <v>882</v>
      </c>
      <c r="T7" s="388"/>
      <c r="U7" s="368" t="s">
        <v>561</v>
      </c>
      <c r="V7" s="368" t="s">
        <v>887</v>
      </c>
      <c r="W7" s="368" t="s">
        <v>886</v>
      </c>
      <c r="X7" s="368" t="s">
        <v>885</v>
      </c>
      <c r="Y7" s="368" t="s">
        <v>884</v>
      </c>
      <c r="Z7" s="368" t="s">
        <v>883</v>
      </c>
      <c r="AA7" s="368" t="s">
        <v>882</v>
      </c>
      <c r="AB7" s="387"/>
    </row>
    <row r="8" spans="1:28">
      <c r="A8" s="386">
        <v>1</v>
      </c>
      <c r="B8" s="364" t="s">
        <v>562</v>
      </c>
      <c r="C8" s="495">
        <f>SUM(C9:C14)</f>
        <v>855059161.77678752</v>
      </c>
      <c r="D8" s="495">
        <f>SUM(D9:D14)</f>
        <v>676627225.01510656</v>
      </c>
      <c r="E8" s="495">
        <f>SUM(E9:E14)</f>
        <v>2307625.6085748496</v>
      </c>
      <c r="F8" s="495">
        <f>SUM(F9:F14)</f>
        <v>3.07</v>
      </c>
      <c r="G8" s="495">
        <f>SUM(G9:G14)</f>
        <v>0</v>
      </c>
      <c r="H8" s="495">
        <f t="shared" ref="H8:AA8" si="0">SUM(H9:H14)</f>
        <v>28649897.656258527</v>
      </c>
      <c r="I8" s="495">
        <f t="shared" si="0"/>
        <v>367002.46395550627</v>
      </c>
      <c r="J8" s="495">
        <f t="shared" si="0"/>
        <v>992835.72034660587</v>
      </c>
      <c r="K8" s="495">
        <f t="shared" si="0"/>
        <v>0</v>
      </c>
      <c r="L8" s="495">
        <f t="shared" si="0"/>
        <v>148391187.29517472</v>
      </c>
      <c r="M8" s="495">
        <f t="shared" si="0"/>
        <v>652494.64583882294</v>
      </c>
      <c r="N8" s="495">
        <f t="shared" si="0"/>
        <v>9231586.6056415942</v>
      </c>
      <c r="O8" s="495">
        <f t="shared" si="0"/>
        <v>2005363.3136475736</v>
      </c>
      <c r="P8" s="495">
        <f t="shared" si="0"/>
        <v>5508256.2140837936</v>
      </c>
      <c r="Q8" s="495">
        <f t="shared" si="0"/>
        <v>22325944.200142942</v>
      </c>
      <c r="R8" s="495">
        <f t="shared" si="0"/>
        <v>12299904.607232044</v>
      </c>
      <c r="S8" s="495">
        <f t="shared" si="0"/>
        <v>29397748.484501023</v>
      </c>
      <c r="T8" s="495">
        <f t="shared" si="0"/>
        <v>1390851.8102489999</v>
      </c>
      <c r="U8" s="495">
        <f t="shared" si="0"/>
        <v>0</v>
      </c>
      <c r="V8" s="495">
        <f t="shared" si="0"/>
        <v>625099.82768600003</v>
      </c>
      <c r="W8" s="495">
        <f t="shared" si="0"/>
        <v>0</v>
      </c>
      <c r="X8" s="495">
        <f t="shared" si="0"/>
        <v>0</v>
      </c>
      <c r="Y8" s="495">
        <f t="shared" si="0"/>
        <v>0</v>
      </c>
      <c r="Z8" s="495">
        <f t="shared" si="0"/>
        <v>0</v>
      </c>
      <c r="AA8" s="495">
        <f t="shared" si="0"/>
        <v>0</v>
      </c>
    </row>
    <row r="9" spans="1:28">
      <c r="A9" s="361">
        <v>1.1000000000000001</v>
      </c>
      <c r="B9" s="378" t="s">
        <v>563</v>
      </c>
      <c r="C9" s="496">
        <v>0</v>
      </c>
      <c r="D9" s="496">
        <v>0</v>
      </c>
      <c r="E9" s="496">
        <v>0</v>
      </c>
      <c r="F9" s="496">
        <v>0</v>
      </c>
      <c r="G9" s="496">
        <v>0</v>
      </c>
      <c r="H9" s="496">
        <v>0</v>
      </c>
      <c r="I9" s="496">
        <v>0</v>
      </c>
      <c r="J9" s="496">
        <v>0</v>
      </c>
      <c r="K9" s="496">
        <v>0</v>
      </c>
      <c r="L9" s="496">
        <v>0</v>
      </c>
      <c r="M9" s="496">
        <v>0</v>
      </c>
      <c r="N9" s="496">
        <v>0</v>
      </c>
      <c r="O9" s="496">
        <v>0</v>
      </c>
      <c r="P9" s="496">
        <v>0</v>
      </c>
      <c r="Q9" s="496">
        <v>0</v>
      </c>
      <c r="R9" s="496">
        <v>0</v>
      </c>
      <c r="S9" s="496">
        <v>0</v>
      </c>
      <c r="T9" s="496">
        <v>0</v>
      </c>
      <c r="U9" s="496">
        <v>0</v>
      </c>
      <c r="V9" s="496">
        <v>0</v>
      </c>
      <c r="W9" s="496">
        <v>0</v>
      </c>
      <c r="X9" s="496">
        <v>0</v>
      </c>
      <c r="Y9" s="496">
        <v>0</v>
      </c>
      <c r="Z9" s="496">
        <v>0</v>
      </c>
      <c r="AA9" s="496">
        <v>0</v>
      </c>
    </row>
    <row r="10" spans="1:28">
      <c r="A10" s="361">
        <v>1.2</v>
      </c>
      <c r="B10" s="378" t="s">
        <v>564</v>
      </c>
      <c r="C10" s="496">
        <v>0</v>
      </c>
      <c r="D10" s="496">
        <v>0</v>
      </c>
      <c r="E10" s="496">
        <v>0</v>
      </c>
      <c r="F10" s="496">
        <v>0</v>
      </c>
      <c r="G10" s="496">
        <v>0</v>
      </c>
      <c r="H10" s="496">
        <v>0</v>
      </c>
      <c r="I10" s="496">
        <v>0</v>
      </c>
      <c r="J10" s="496">
        <v>0</v>
      </c>
      <c r="K10" s="496">
        <v>0</v>
      </c>
      <c r="L10" s="496">
        <v>0</v>
      </c>
      <c r="M10" s="496">
        <v>0</v>
      </c>
      <c r="N10" s="496">
        <v>0</v>
      </c>
      <c r="O10" s="496">
        <v>0</v>
      </c>
      <c r="P10" s="496">
        <v>0</v>
      </c>
      <c r="Q10" s="496">
        <v>0</v>
      </c>
      <c r="R10" s="496">
        <v>0</v>
      </c>
      <c r="S10" s="496">
        <v>0</v>
      </c>
      <c r="T10" s="496">
        <v>0</v>
      </c>
      <c r="U10" s="496">
        <v>0</v>
      </c>
      <c r="V10" s="496">
        <v>0</v>
      </c>
      <c r="W10" s="496">
        <v>0</v>
      </c>
      <c r="X10" s="496">
        <v>0</v>
      </c>
      <c r="Y10" s="496">
        <v>0</v>
      </c>
      <c r="Z10" s="496">
        <v>0</v>
      </c>
      <c r="AA10" s="496">
        <v>0</v>
      </c>
    </row>
    <row r="11" spans="1:28">
      <c r="A11" s="361">
        <v>1.3</v>
      </c>
      <c r="B11" s="378" t="s">
        <v>565</v>
      </c>
      <c r="C11" s="496">
        <v>0</v>
      </c>
      <c r="D11" s="496">
        <v>0</v>
      </c>
      <c r="E11" s="496">
        <v>0</v>
      </c>
      <c r="F11" s="496">
        <v>0</v>
      </c>
      <c r="G11" s="496">
        <v>0</v>
      </c>
      <c r="H11" s="496">
        <v>0</v>
      </c>
      <c r="I11" s="496">
        <v>0</v>
      </c>
      <c r="J11" s="496">
        <v>0</v>
      </c>
      <c r="K11" s="496">
        <v>0</v>
      </c>
      <c r="L11" s="496">
        <v>0</v>
      </c>
      <c r="M11" s="496">
        <v>0</v>
      </c>
      <c r="N11" s="496">
        <v>0</v>
      </c>
      <c r="O11" s="496">
        <v>0</v>
      </c>
      <c r="P11" s="496">
        <v>0</v>
      </c>
      <c r="Q11" s="496">
        <v>0</v>
      </c>
      <c r="R11" s="496">
        <v>0</v>
      </c>
      <c r="S11" s="496">
        <v>0</v>
      </c>
      <c r="T11" s="496">
        <v>0</v>
      </c>
      <c r="U11" s="496">
        <v>0</v>
      </c>
      <c r="V11" s="496">
        <v>0</v>
      </c>
      <c r="W11" s="496">
        <v>0</v>
      </c>
      <c r="X11" s="496">
        <v>0</v>
      </c>
      <c r="Y11" s="496">
        <v>0</v>
      </c>
      <c r="Z11" s="496">
        <v>0</v>
      </c>
      <c r="AA11" s="496">
        <v>0</v>
      </c>
    </row>
    <row r="12" spans="1:28">
      <c r="A12" s="361">
        <v>1.4</v>
      </c>
      <c r="B12" s="378" t="s">
        <v>566</v>
      </c>
      <c r="C12" s="496">
        <v>2892520.6263649999</v>
      </c>
      <c r="D12" s="496">
        <v>2892520.6263649999</v>
      </c>
      <c r="E12" s="496">
        <v>0</v>
      </c>
      <c r="F12" s="496">
        <v>0</v>
      </c>
      <c r="G12" s="496">
        <v>0</v>
      </c>
      <c r="H12" s="496">
        <v>0</v>
      </c>
      <c r="I12" s="496">
        <v>0</v>
      </c>
      <c r="J12" s="496">
        <v>0</v>
      </c>
      <c r="K12" s="496">
        <v>0</v>
      </c>
      <c r="L12" s="496">
        <v>0</v>
      </c>
      <c r="M12" s="496">
        <v>0</v>
      </c>
      <c r="N12" s="496">
        <v>0</v>
      </c>
      <c r="O12" s="496">
        <v>0</v>
      </c>
      <c r="P12" s="496">
        <v>0</v>
      </c>
      <c r="Q12" s="496">
        <v>0</v>
      </c>
      <c r="R12" s="496">
        <v>0</v>
      </c>
      <c r="S12" s="496">
        <v>0</v>
      </c>
      <c r="T12" s="496">
        <v>0</v>
      </c>
      <c r="U12" s="496">
        <v>0</v>
      </c>
      <c r="V12" s="496">
        <v>0</v>
      </c>
      <c r="W12" s="496">
        <v>0</v>
      </c>
      <c r="X12" s="496">
        <v>0</v>
      </c>
      <c r="Y12" s="496">
        <v>0</v>
      </c>
      <c r="Z12" s="496">
        <v>0</v>
      </c>
      <c r="AA12" s="496">
        <v>0</v>
      </c>
    </row>
    <row r="13" spans="1:28">
      <c r="A13" s="361">
        <v>1.5</v>
      </c>
      <c r="B13" s="378" t="s">
        <v>567</v>
      </c>
      <c r="C13" s="496">
        <v>767093866.97006679</v>
      </c>
      <c r="D13" s="496">
        <v>602240236.12738824</v>
      </c>
      <c r="E13" s="496">
        <v>1918979.2005488498</v>
      </c>
      <c r="F13" s="496">
        <v>0</v>
      </c>
      <c r="G13" s="496">
        <v>0</v>
      </c>
      <c r="H13" s="496">
        <v>26914066.896243852</v>
      </c>
      <c r="I13" s="496">
        <v>367002.46395550627</v>
      </c>
      <c r="J13" s="496">
        <v>115531.26780671852</v>
      </c>
      <c r="K13" s="496">
        <v>0</v>
      </c>
      <c r="L13" s="496">
        <v>136548712.13618708</v>
      </c>
      <c r="M13" s="496">
        <v>652494.64583882294</v>
      </c>
      <c r="N13" s="496">
        <v>9134410.5137885939</v>
      </c>
      <c r="O13" s="496">
        <v>608784.120016929</v>
      </c>
      <c r="P13" s="496">
        <v>3960684.880111</v>
      </c>
      <c r="Q13" s="496">
        <v>21057890.180685993</v>
      </c>
      <c r="R13" s="496">
        <v>11856642.676834896</v>
      </c>
      <c r="S13" s="496">
        <v>24154374.597915024</v>
      </c>
      <c r="T13" s="496">
        <v>1390851.8102489999</v>
      </c>
      <c r="U13" s="496">
        <v>0</v>
      </c>
      <c r="V13" s="496">
        <v>625099.82768600003</v>
      </c>
      <c r="W13" s="496">
        <v>0</v>
      </c>
      <c r="X13" s="496">
        <v>0</v>
      </c>
      <c r="Y13" s="496">
        <v>0</v>
      </c>
      <c r="Z13" s="496">
        <v>0</v>
      </c>
      <c r="AA13" s="496">
        <v>0</v>
      </c>
    </row>
    <row r="14" spans="1:28">
      <c r="A14" s="361">
        <v>1.6</v>
      </c>
      <c r="B14" s="378" t="s">
        <v>568</v>
      </c>
      <c r="C14" s="496">
        <v>85072774.180355847</v>
      </c>
      <c r="D14" s="496">
        <v>71494468.261353344</v>
      </c>
      <c r="E14" s="496">
        <v>388646.40802600002</v>
      </c>
      <c r="F14" s="496">
        <v>3.07</v>
      </c>
      <c r="G14" s="496">
        <v>0</v>
      </c>
      <c r="H14" s="496">
        <v>1735830.7600146739</v>
      </c>
      <c r="I14" s="496">
        <v>0</v>
      </c>
      <c r="J14" s="496">
        <v>877304.4525398874</v>
      </c>
      <c r="K14" s="496">
        <v>0</v>
      </c>
      <c r="L14" s="496">
        <v>11842475.158987649</v>
      </c>
      <c r="M14" s="496">
        <v>0</v>
      </c>
      <c r="N14" s="496">
        <v>97176.091853000005</v>
      </c>
      <c r="O14" s="496">
        <v>1396579.1936306446</v>
      </c>
      <c r="P14" s="496">
        <v>1547571.3339727935</v>
      </c>
      <c r="Q14" s="496">
        <v>1268054.0194569498</v>
      </c>
      <c r="R14" s="496">
        <v>443261.93039714731</v>
      </c>
      <c r="S14" s="496">
        <v>5243373.8865859993</v>
      </c>
      <c r="T14" s="496">
        <v>0</v>
      </c>
      <c r="U14" s="496">
        <v>0</v>
      </c>
      <c r="V14" s="496">
        <v>0</v>
      </c>
      <c r="W14" s="496">
        <v>0</v>
      </c>
      <c r="X14" s="496">
        <v>0</v>
      </c>
      <c r="Y14" s="496">
        <v>0</v>
      </c>
      <c r="Z14" s="496">
        <v>0</v>
      </c>
      <c r="AA14" s="496">
        <v>0</v>
      </c>
    </row>
    <row r="15" spans="1:28">
      <c r="A15" s="386">
        <v>2</v>
      </c>
      <c r="B15" s="364" t="s">
        <v>569</v>
      </c>
      <c r="C15" s="495">
        <f>SUM(C16:C21)</f>
        <v>63040508.700566009</v>
      </c>
      <c r="D15" s="495">
        <f t="shared" ref="D15" si="1">SUM(D16:D21)</f>
        <v>63040508.700566009</v>
      </c>
      <c r="E15" s="496">
        <v>0</v>
      </c>
      <c r="F15" s="496">
        <v>0</v>
      </c>
      <c r="G15" s="496">
        <v>0</v>
      </c>
      <c r="H15" s="496">
        <v>0</v>
      </c>
      <c r="I15" s="496">
        <v>0</v>
      </c>
      <c r="J15" s="496">
        <v>0</v>
      </c>
      <c r="K15" s="496">
        <v>0</v>
      </c>
      <c r="L15" s="496">
        <v>0</v>
      </c>
      <c r="M15" s="496">
        <v>0</v>
      </c>
      <c r="N15" s="496">
        <v>0</v>
      </c>
      <c r="O15" s="496">
        <v>0</v>
      </c>
      <c r="P15" s="496">
        <v>0</v>
      </c>
      <c r="Q15" s="496">
        <v>0</v>
      </c>
      <c r="R15" s="496">
        <v>0</v>
      </c>
      <c r="S15" s="496">
        <v>0</v>
      </c>
      <c r="T15" s="496">
        <v>0</v>
      </c>
      <c r="U15" s="496">
        <v>0</v>
      </c>
      <c r="V15" s="496">
        <v>0</v>
      </c>
      <c r="W15" s="496">
        <v>0</v>
      </c>
      <c r="X15" s="496">
        <v>0</v>
      </c>
      <c r="Y15" s="496">
        <v>0</v>
      </c>
      <c r="Z15" s="496">
        <v>0</v>
      </c>
      <c r="AA15" s="496">
        <v>0</v>
      </c>
    </row>
    <row r="16" spans="1:28">
      <c r="A16" s="361">
        <v>2.1</v>
      </c>
      <c r="B16" s="378" t="s">
        <v>563</v>
      </c>
      <c r="C16" s="496">
        <v>0</v>
      </c>
      <c r="D16" s="496">
        <v>0</v>
      </c>
      <c r="E16" s="496">
        <v>0</v>
      </c>
      <c r="F16" s="496">
        <v>0</v>
      </c>
      <c r="G16" s="496">
        <v>0</v>
      </c>
      <c r="H16" s="496">
        <v>0</v>
      </c>
      <c r="I16" s="496">
        <v>0</v>
      </c>
      <c r="J16" s="496">
        <v>0</v>
      </c>
      <c r="K16" s="496">
        <v>0</v>
      </c>
      <c r="L16" s="496">
        <v>0</v>
      </c>
      <c r="M16" s="496">
        <v>0</v>
      </c>
      <c r="N16" s="496">
        <v>0</v>
      </c>
      <c r="O16" s="496">
        <v>0</v>
      </c>
      <c r="P16" s="496">
        <v>0</v>
      </c>
      <c r="Q16" s="496">
        <v>0</v>
      </c>
      <c r="R16" s="496">
        <v>0</v>
      </c>
      <c r="S16" s="496">
        <v>0</v>
      </c>
      <c r="T16" s="496">
        <v>0</v>
      </c>
      <c r="U16" s="496">
        <v>0</v>
      </c>
      <c r="V16" s="496">
        <v>0</v>
      </c>
      <c r="W16" s="496">
        <v>0</v>
      </c>
      <c r="X16" s="496">
        <v>0</v>
      </c>
      <c r="Y16" s="496">
        <v>0</v>
      </c>
      <c r="Z16" s="496">
        <v>0</v>
      </c>
      <c r="AA16" s="496">
        <v>0</v>
      </c>
    </row>
    <row r="17" spans="1:27">
      <c r="A17" s="361">
        <v>2.2000000000000002</v>
      </c>
      <c r="B17" s="378" t="s">
        <v>564</v>
      </c>
      <c r="C17" s="496">
        <v>28729794.80056601</v>
      </c>
      <c r="D17" s="496">
        <v>28729794.80056601</v>
      </c>
      <c r="E17" s="496">
        <v>0</v>
      </c>
      <c r="F17" s="496">
        <v>0</v>
      </c>
      <c r="G17" s="496">
        <v>0</v>
      </c>
      <c r="H17" s="496">
        <v>0</v>
      </c>
      <c r="I17" s="496">
        <v>0</v>
      </c>
      <c r="J17" s="496">
        <v>0</v>
      </c>
      <c r="K17" s="496">
        <v>0</v>
      </c>
      <c r="L17" s="496">
        <v>0</v>
      </c>
      <c r="M17" s="496">
        <v>0</v>
      </c>
      <c r="N17" s="496">
        <v>0</v>
      </c>
      <c r="O17" s="496">
        <v>0</v>
      </c>
      <c r="P17" s="496">
        <v>0</v>
      </c>
      <c r="Q17" s="496">
        <v>0</v>
      </c>
      <c r="R17" s="496">
        <v>0</v>
      </c>
      <c r="S17" s="496">
        <v>0</v>
      </c>
      <c r="T17" s="496">
        <v>0</v>
      </c>
      <c r="U17" s="496">
        <v>0</v>
      </c>
      <c r="V17" s="496">
        <v>0</v>
      </c>
      <c r="W17" s="496">
        <v>0</v>
      </c>
      <c r="X17" s="496">
        <v>0</v>
      </c>
      <c r="Y17" s="496">
        <v>0</v>
      </c>
      <c r="Z17" s="496">
        <v>0</v>
      </c>
      <c r="AA17" s="496">
        <v>0</v>
      </c>
    </row>
    <row r="18" spans="1:27">
      <c r="A18" s="361">
        <v>2.2999999999999998</v>
      </c>
      <c r="B18" s="378" t="s">
        <v>565</v>
      </c>
      <c r="C18" s="496">
        <v>0</v>
      </c>
      <c r="D18" s="496">
        <v>0</v>
      </c>
      <c r="E18" s="496">
        <v>0</v>
      </c>
      <c r="F18" s="496">
        <v>0</v>
      </c>
      <c r="G18" s="496">
        <v>0</v>
      </c>
      <c r="H18" s="496">
        <v>0</v>
      </c>
      <c r="I18" s="496">
        <v>0</v>
      </c>
      <c r="J18" s="496">
        <v>0</v>
      </c>
      <c r="K18" s="496">
        <v>0</v>
      </c>
      <c r="L18" s="496">
        <v>0</v>
      </c>
      <c r="M18" s="496">
        <v>0</v>
      </c>
      <c r="N18" s="496">
        <v>0</v>
      </c>
      <c r="O18" s="496">
        <v>0</v>
      </c>
      <c r="P18" s="496">
        <v>0</v>
      </c>
      <c r="Q18" s="496">
        <v>0</v>
      </c>
      <c r="R18" s="496">
        <v>0</v>
      </c>
      <c r="S18" s="496">
        <v>0</v>
      </c>
      <c r="T18" s="496">
        <v>0</v>
      </c>
      <c r="U18" s="496">
        <v>0</v>
      </c>
      <c r="V18" s="496">
        <v>0</v>
      </c>
      <c r="W18" s="496">
        <v>0</v>
      </c>
      <c r="X18" s="496">
        <v>0</v>
      </c>
      <c r="Y18" s="496">
        <v>0</v>
      </c>
      <c r="Z18" s="496">
        <v>0</v>
      </c>
      <c r="AA18" s="496">
        <v>0</v>
      </c>
    </row>
    <row r="19" spans="1:27">
      <c r="A19" s="361">
        <v>2.4</v>
      </c>
      <c r="B19" s="378" t="s">
        <v>566</v>
      </c>
      <c r="C19" s="496">
        <v>21068470.070000004</v>
      </c>
      <c r="D19" s="496">
        <v>21068470.070000004</v>
      </c>
      <c r="E19" s="496">
        <v>0</v>
      </c>
      <c r="F19" s="496">
        <v>0</v>
      </c>
      <c r="G19" s="496">
        <v>0</v>
      </c>
      <c r="H19" s="496">
        <v>0</v>
      </c>
      <c r="I19" s="496">
        <v>0</v>
      </c>
      <c r="J19" s="496">
        <v>0</v>
      </c>
      <c r="K19" s="496">
        <v>0</v>
      </c>
      <c r="L19" s="496">
        <v>0</v>
      </c>
      <c r="M19" s="496">
        <v>0</v>
      </c>
      <c r="N19" s="496">
        <v>0</v>
      </c>
      <c r="O19" s="496">
        <v>0</v>
      </c>
      <c r="P19" s="496">
        <v>0</v>
      </c>
      <c r="Q19" s="496">
        <v>0</v>
      </c>
      <c r="R19" s="496">
        <v>0</v>
      </c>
      <c r="S19" s="496">
        <v>0</v>
      </c>
      <c r="T19" s="496">
        <v>0</v>
      </c>
      <c r="U19" s="496">
        <v>0</v>
      </c>
      <c r="V19" s="496">
        <v>0</v>
      </c>
      <c r="W19" s="496">
        <v>0</v>
      </c>
      <c r="X19" s="496">
        <v>0</v>
      </c>
      <c r="Y19" s="496">
        <v>0</v>
      </c>
      <c r="Z19" s="496">
        <v>0</v>
      </c>
      <c r="AA19" s="496">
        <v>0</v>
      </c>
    </row>
    <row r="20" spans="1:27">
      <c r="A20" s="361">
        <v>2.5</v>
      </c>
      <c r="B20" s="378" t="s">
        <v>567</v>
      </c>
      <c r="C20" s="496">
        <v>13242243.829999998</v>
      </c>
      <c r="D20" s="496">
        <v>13242243.829999998</v>
      </c>
      <c r="E20" s="496">
        <v>0</v>
      </c>
      <c r="F20" s="496">
        <v>0</v>
      </c>
      <c r="G20" s="496">
        <v>0</v>
      </c>
      <c r="H20" s="496">
        <v>0</v>
      </c>
      <c r="I20" s="496">
        <v>0</v>
      </c>
      <c r="J20" s="496">
        <v>0</v>
      </c>
      <c r="K20" s="496">
        <v>0</v>
      </c>
      <c r="L20" s="496">
        <v>0</v>
      </c>
      <c r="M20" s="496">
        <v>0</v>
      </c>
      <c r="N20" s="496">
        <v>0</v>
      </c>
      <c r="O20" s="496">
        <v>0</v>
      </c>
      <c r="P20" s="496">
        <v>0</v>
      </c>
      <c r="Q20" s="496">
        <v>0</v>
      </c>
      <c r="R20" s="496">
        <v>0</v>
      </c>
      <c r="S20" s="496">
        <v>0</v>
      </c>
      <c r="T20" s="496">
        <v>0</v>
      </c>
      <c r="U20" s="496">
        <v>0</v>
      </c>
      <c r="V20" s="496">
        <v>0</v>
      </c>
      <c r="W20" s="496">
        <v>0</v>
      </c>
      <c r="X20" s="496">
        <v>0</v>
      </c>
      <c r="Y20" s="496">
        <v>0</v>
      </c>
      <c r="Z20" s="496">
        <v>0</v>
      </c>
      <c r="AA20" s="496">
        <v>0</v>
      </c>
    </row>
    <row r="21" spans="1:27">
      <c r="A21" s="361">
        <v>2.6</v>
      </c>
      <c r="B21" s="378" t="s">
        <v>568</v>
      </c>
      <c r="C21" s="496">
        <v>0</v>
      </c>
      <c r="D21" s="496">
        <v>0</v>
      </c>
      <c r="E21" s="496">
        <v>0</v>
      </c>
      <c r="F21" s="496">
        <v>0</v>
      </c>
      <c r="G21" s="496">
        <v>0</v>
      </c>
      <c r="H21" s="496">
        <v>0</v>
      </c>
      <c r="I21" s="496">
        <v>0</v>
      </c>
      <c r="J21" s="496">
        <v>0</v>
      </c>
      <c r="K21" s="496">
        <v>0</v>
      </c>
      <c r="L21" s="496">
        <v>0</v>
      </c>
      <c r="M21" s="496">
        <v>0</v>
      </c>
      <c r="N21" s="496">
        <v>0</v>
      </c>
      <c r="O21" s="496">
        <v>0</v>
      </c>
      <c r="P21" s="496">
        <v>0</v>
      </c>
      <c r="Q21" s="496">
        <v>0</v>
      </c>
      <c r="R21" s="496">
        <v>0</v>
      </c>
      <c r="S21" s="496">
        <v>0</v>
      </c>
      <c r="T21" s="496">
        <v>0</v>
      </c>
      <c r="U21" s="496">
        <v>0</v>
      </c>
      <c r="V21" s="496">
        <v>0</v>
      </c>
      <c r="W21" s="496">
        <v>0</v>
      </c>
      <c r="X21" s="496">
        <v>0</v>
      </c>
      <c r="Y21" s="496">
        <v>0</v>
      </c>
      <c r="Z21" s="496">
        <v>0</v>
      </c>
      <c r="AA21" s="496">
        <v>0</v>
      </c>
    </row>
    <row r="22" spans="1:27">
      <c r="A22" s="386">
        <v>3</v>
      </c>
      <c r="B22" s="364" t="s">
        <v>570</v>
      </c>
      <c r="C22" s="495">
        <f>SUM(C23:C28)</f>
        <v>187820823.80359998</v>
      </c>
      <c r="D22" s="495">
        <f>SUM(D23:D28)</f>
        <v>184711207.43359998</v>
      </c>
      <c r="E22" s="497"/>
      <c r="F22" s="497"/>
      <c r="G22" s="497"/>
      <c r="H22" s="495">
        <f>SUM(H23:H28)</f>
        <v>99806.03</v>
      </c>
      <c r="I22" s="497"/>
      <c r="J22" s="497"/>
      <c r="K22" s="497"/>
      <c r="L22" s="495">
        <f>SUM(L23:L28)</f>
        <v>3009810.34</v>
      </c>
      <c r="M22" s="497"/>
      <c r="N22" s="497"/>
      <c r="O22" s="497"/>
      <c r="P22" s="497"/>
      <c r="Q22" s="497"/>
      <c r="R22" s="497"/>
      <c r="S22" s="497"/>
      <c r="T22" s="495">
        <f>SUM(T23:T28)</f>
        <v>0</v>
      </c>
      <c r="U22" s="497"/>
      <c r="V22" s="497"/>
      <c r="W22" s="497"/>
      <c r="X22" s="497"/>
      <c r="Y22" s="497"/>
      <c r="Z22" s="497"/>
      <c r="AA22" s="497"/>
    </row>
    <row r="23" spans="1:27">
      <c r="A23" s="361">
        <v>3.1</v>
      </c>
      <c r="B23" s="378" t="s">
        <v>563</v>
      </c>
      <c r="C23" s="496">
        <v>0</v>
      </c>
      <c r="D23" s="496">
        <v>0</v>
      </c>
      <c r="E23" s="595"/>
      <c r="F23" s="595"/>
      <c r="G23" s="595"/>
      <c r="H23" s="496">
        <v>0</v>
      </c>
      <c r="I23" s="595"/>
      <c r="J23" s="595"/>
      <c r="K23" s="595"/>
      <c r="L23" s="496">
        <v>0</v>
      </c>
      <c r="M23" s="595"/>
      <c r="N23" s="595"/>
      <c r="O23" s="595"/>
      <c r="P23" s="595"/>
      <c r="Q23" s="595"/>
      <c r="R23" s="595"/>
      <c r="S23" s="595"/>
      <c r="T23" s="496">
        <v>0</v>
      </c>
      <c r="U23" s="497"/>
      <c r="V23" s="497"/>
      <c r="W23" s="497"/>
      <c r="X23" s="497"/>
      <c r="Y23" s="497"/>
      <c r="Z23" s="497"/>
      <c r="AA23" s="497"/>
    </row>
    <row r="24" spans="1:27">
      <c r="A24" s="361">
        <v>3.2</v>
      </c>
      <c r="B24" s="378" t="s">
        <v>564</v>
      </c>
      <c r="C24" s="496">
        <v>0</v>
      </c>
      <c r="D24" s="496">
        <v>0</v>
      </c>
      <c r="E24" s="595"/>
      <c r="F24" s="595"/>
      <c r="G24" s="595"/>
      <c r="H24" s="496">
        <v>0</v>
      </c>
      <c r="I24" s="595"/>
      <c r="J24" s="595"/>
      <c r="K24" s="595"/>
      <c r="L24" s="496">
        <v>0</v>
      </c>
      <c r="M24" s="595"/>
      <c r="N24" s="595"/>
      <c r="O24" s="595"/>
      <c r="P24" s="595"/>
      <c r="Q24" s="595"/>
      <c r="R24" s="595"/>
      <c r="S24" s="595"/>
      <c r="T24" s="496">
        <v>0</v>
      </c>
      <c r="U24" s="497"/>
      <c r="V24" s="497"/>
      <c r="W24" s="497"/>
      <c r="X24" s="497"/>
      <c r="Y24" s="497"/>
      <c r="Z24" s="497"/>
      <c r="AA24" s="497"/>
    </row>
    <row r="25" spans="1:27">
      <c r="A25" s="361">
        <v>3.3</v>
      </c>
      <c r="B25" s="378" t="s">
        <v>565</v>
      </c>
      <c r="C25" s="496">
        <v>0</v>
      </c>
      <c r="D25" s="496">
        <v>0</v>
      </c>
      <c r="E25" s="595"/>
      <c r="F25" s="595"/>
      <c r="G25" s="595"/>
      <c r="H25" s="496">
        <v>0</v>
      </c>
      <c r="I25" s="595"/>
      <c r="J25" s="595"/>
      <c r="K25" s="595"/>
      <c r="L25" s="496">
        <v>0</v>
      </c>
      <c r="M25" s="595"/>
      <c r="N25" s="595"/>
      <c r="O25" s="595"/>
      <c r="P25" s="595"/>
      <c r="Q25" s="595"/>
      <c r="R25" s="595"/>
      <c r="S25" s="595"/>
      <c r="T25" s="496">
        <v>0</v>
      </c>
      <c r="U25" s="497"/>
      <c r="V25" s="497"/>
      <c r="W25" s="497"/>
      <c r="X25" s="497"/>
      <c r="Y25" s="497"/>
      <c r="Z25" s="497"/>
      <c r="AA25" s="497"/>
    </row>
    <row r="26" spans="1:27">
      <c r="A26" s="361">
        <v>3.4</v>
      </c>
      <c r="B26" s="378" t="s">
        <v>566</v>
      </c>
      <c r="C26" s="496">
        <v>10093806.529999999</v>
      </c>
      <c r="D26" s="496">
        <v>10093806.529999999</v>
      </c>
      <c r="E26" s="595"/>
      <c r="F26" s="595"/>
      <c r="G26" s="595"/>
      <c r="H26" s="496">
        <v>0</v>
      </c>
      <c r="I26" s="595"/>
      <c r="J26" s="595"/>
      <c r="K26" s="595"/>
      <c r="L26" s="496">
        <v>0</v>
      </c>
      <c r="M26" s="595"/>
      <c r="N26" s="595"/>
      <c r="O26" s="595"/>
      <c r="P26" s="595"/>
      <c r="Q26" s="595"/>
      <c r="R26" s="595"/>
      <c r="S26" s="595"/>
      <c r="T26" s="496">
        <v>0</v>
      </c>
      <c r="U26" s="497"/>
      <c r="V26" s="497"/>
      <c r="W26" s="497"/>
      <c r="X26" s="497"/>
      <c r="Y26" s="497"/>
      <c r="Z26" s="497"/>
      <c r="AA26" s="497"/>
    </row>
    <row r="27" spans="1:27">
      <c r="A27" s="361">
        <v>3.5</v>
      </c>
      <c r="B27" s="378" t="s">
        <v>567</v>
      </c>
      <c r="C27" s="496">
        <v>172002257.64999998</v>
      </c>
      <c r="D27" s="496">
        <v>168893202.24999997</v>
      </c>
      <c r="E27" s="595"/>
      <c r="F27" s="595"/>
      <c r="G27" s="595"/>
      <c r="H27" s="496">
        <v>99750</v>
      </c>
      <c r="I27" s="595"/>
      <c r="J27" s="595"/>
      <c r="K27" s="595"/>
      <c r="L27" s="496">
        <v>3009305.4</v>
      </c>
      <c r="M27" s="595"/>
      <c r="N27" s="595"/>
      <c r="O27" s="595"/>
      <c r="P27" s="595"/>
      <c r="Q27" s="595"/>
      <c r="R27" s="595"/>
      <c r="S27" s="595"/>
      <c r="T27" s="496">
        <v>0</v>
      </c>
      <c r="U27" s="497"/>
      <c r="V27" s="497"/>
      <c r="W27" s="497"/>
      <c r="X27" s="497"/>
      <c r="Y27" s="497"/>
      <c r="Z27" s="497"/>
      <c r="AA27" s="497"/>
    </row>
    <row r="28" spans="1:27">
      <c r="A28" s="361">
        <v>3.6</v>
      </c>
      <c r="B28" s="378" t="s">
        <v>568</v>
      </c>
      <c r="C28" s="496">
        <v>5724759.6236000024</v>
      </c>
      <c r="D28" s="496">
        <v>5724198.6536000017</v>
      </c>
      <c r="E28" s="595"/>
      <c r="F28" s="595"/>
      <c r="G28" s="595"/>
      <c r="H28" s="496">
        <v>56.030000000006112</v>
      </c>
      <c r="I28" s="595"/>
      <c r="J28" s="595"/>
      <c r="K28" s="595"/>
      <c r="L28" s="496">
        <v>504.93999999999994</v>
      </c>
      <c r="M28" s="595"/>
      <c r="N28" s="595"/>
      <c r="O28" s="595"/>
      <c r="P28" s="595"/>
      <c r="Q28" s="595"/>
      <c r="R28" s="595"/>
      <c r="S28" s="595"/>
      <c r="T28" s="496">
        <v>0</v>
      </c>
      <c r="U28" s="497"/>
      <c r="V28" s="497"/>
      <c r="W28" s="497"/>
      <c r="X28" s="497"/>
      <c r="Y28" s="497"/>
      <c r="Z28" s="497"/>
      <c r="AA28" s="497"/>
    </row>
    <row r="30" spans="1:27">
      <c r="C30" s="594"/>
      <c r="D30" s="594"/>
      <c r="E30" s="594"/>
      <c r="F30" s="594"/>
      <c r="G30" s="594"/>
      <c r="H30" s="594"/>
      <c r="I30" s="594"/>
      <c r="J30" s="594"/>
      <c r="K30" s="594"/>
      <c r="L30" s="594"/>
      <c r="M30" s="594"/>
      <c r="N30" s="594"/>
      <c r="O30" s="594"/>
      <c r="P30" s="594"/>
      <c r="Q30" s="594"/>
      <c r="R30" s="594"/>
      <c r="S30" s="594"/>
      <c r="T30" s="594"/>
      <c r="U30" s="594"/>
      <c r="V30" s="594"/>
      <c r="W30" s="594"/>
      <c r="X30" s="594"/>
      <c r="Y30" s="594"/>
      <c r="Z30" s="594"/>
      <c r="AA30" s="594"/>
    </row>
    <row r="31" spans="1:27">
      <c r="C31" s="594"/>
      <c r="D31" s="594"/>
      <c r="E31" s="594"/>
      <c r="F31" s="594"/>
      <c r="G31" s="594"/>
      <c r="H31" s="594"/>
      <c r="I31" s="594"/>
      <c r="J31" s="594"/>
      <c r="K31" s="594"/>
      <c r="L31" s="594"/>
      <c r="M31" s="594"/>
      <c r="N31" s="594"/>
      <c r="O31" s="594"/>
      <c r="P31" s="594"/>
      <c r="Q31" s="594"/>
      <c r="R31" s="594"/>
      <c r="S31" s="594"/>
      <c r="T31" s="594"/>
      <c r="U31" s="594"/>
      <c r="V31" s="594"/>
      <c r="W31" s="594"/>
      <c r="X31" s="594"/>
      <c r="Y31" s="594"/>
      <c r="Z31" s="594"/>
      <c r="AA31" s="594"/>
    </row>
    <row r="32" spans="1:27">
      <c r="C32" s="594"/>
      <c r="D32" s="594"/>
      <c r="E32" s="594"/>
      <c r="F32" s="594"/>
      <c r="G32" s="594"/>
      <c r="H32" s="594"/>
      <c r="I32" s="594"/>
      <c r="J32" s="594"/>
      <c r="K32" s="594"/>
      <c r="L32" s="594"/>
      <c r="M32" s="594"/>
      <c r="N32" s="594"/>
      <c r="O32" s="594"/>
      <c r="P32" s="594"/>
      <c r="Q32" s="594"/>
      <c r="R32" s="594"/>
      <c r="S32" s="594"/>
      <c r="T32" s="594"/>
      <c r="U32" s="594"/>
      <c r="V32" s="594"/>
      <c r="W32" s="594"/>
      <c r="X32" s="594"/>
      <c r="Y32" s="594"/>
      <c r="Z32" s="594"/>
      <c r="AA32" s="594"/>
    </row>
    <row r="33" spans="3:27">
      <c r="C33" s="594"/>
      <c r="D33" s="594"/>
      <c r="E33" s="594"/>
      <c r="F33" s="594"/>
      <c r="G33" s="594"/>
      <c r="H33" s="594"/>
      <c r="I33" s="594"/>
      <c r="J33" s="594"/>
      <c r="K33" s="594"/>
      <c r="L33" s="594"/>
      <c r="M33" s="594"/>
      <c r="N33" s="594"/>
      <c r="O33" s="594"/>
      <c r="P33" s="594"/>
      <c r="Q33" s="594"/>
      <c r="R33" s="594"/>
      <c r="S33" s="594"/>
      <c r="T33" s="594"/>
      <c r="U33" s="594"/>
      <c r="V33" s="594"/>
      <c r="W33" s="594"/>
      <c r="X33" s="594"/>
      <c r="Y33" s="594"/>
      <c r="Z33" s="594"/>
      <c r="AA33" s="594"/>
    </row>
    <row r="34" spans="3:27">
      <c r="C34" s="594"/>
      <c r="D34" s="594"/>
      <c r="E34" s="594"/>
      <c r="F34" s="594"/>
      <c r="G34" s="594"/>
      <c r="H34" s="594"/>
      <c r="I34" s="594"/>
      <c r="J34" s="594"/>
      <c r="K34" s="594"/>
      <c r="L34" s="594"/>
      <c r="M34" s="594"/>
      <c r="N34" s="594"/>
      <c r="O34" s="594"/>
      <c r="P34" s="594"/>
      <c r="Q34" s="594"/>
      <c r="R34" s="594"/>
      <c r="S34" s="594"/>
      <c r="T34" s="594"/>
      <c r="U34" s="594"/>
      <c r="V34" s="594"/>
      <c r="W34" s="594"/>
      <c r="X34" s="594"/>
      <c r="Y34" s="594"/>
      <c r="Z34" s="594"/>
      <c r="AA34" s="594"/>
    </row>
    <row r="35" spans="3:27">
      <c r="C35" s="594"/>
      <c r="D35" s="594"/>
      <c r="E35" s="594"/>
      <c r="F35" s="594"/>
      <c r="G35" s="594"/>
      <c r="H35" s="594"/>
      <c r="I35" s="594"/>
      <c r="J35" s="594"/>
      <c r="K35" s="594"/>
      <c r="L35" s="594"/>
      <c r="M35" s="594"/>
      <c r="N35" s="594"/>
      <c r="O35" s="594"/>
      <c r="P35" s="594"/>
      <c r="Q35" s="594"/>
      <c r="R35" s="594"/>
      <c r="S35" s="594"/>
      <c r="T35" s="594"/>
      <c r="U35" s="594"/>
      <c r="V35" s="594"/>
      <c r="W35" s="594"/>
      <c r="X35" s="594"/>
      <c r="Y35" s="594"/>
      <c r="Z35" s="594"/>
      <c r="AA35" s="594"/>
    </row>
    <row r="36" spans="3:27">
      <c r="C36" s="594"/>
      <c r="D36" s="594"/>
      <c r="E36" s="594"/>
      <c r="F36" s="594"/>
      <c r="G36" s="594"/>
      <c r="H36" s="594"/>
      <c r="I36" s="594"/>
      <c r="J36" s="594"/>
      <c r="K36" s="594"/>
      <c r="L36" s="594"/>
      <c r="M36" s="594"/>
      <c r="N36" s="594"/>
      <c r="O36" s="594"/>
      <c r="P36" s="594"/>
      <c r="Q36" s="594"/>
      <c r="R36" s="594"/>
      <c r="S36" s="594"/>
      <c r="T36" s="594"/>
      <c r="U36" s="594"/>
      <c r="V36" s="594"/>
      <c r="W36" s="594"/>
      <c r="X36" s="594"/>
      <c r="Y36" s="594"/>
      <c r="Z36" s="594"/>
      <c r="AA36" s="594"/>
    </row>
    <row r="37" spans="3:27">
      <c r="C37" s="594"/>
      <c r="D37" s="594"/>
      <c r="E37" s="594"/>
      <c r="F37" s="594"/>
      <c r="G37" s="594"/>
      <c r="H37" s="594"/>
      <c r="I37" s="594"/>
      <c r="J37" s="594"/>
      <c r="K37" s="594"/>
      <c r="L37" s="594"/>
      <c r="M37" s="594"/>
      <c r="N37" s="594"/>
      <c r="O37" s="594"/>
      <c r="P37" s="594"/>
      <c r="Q37" s="594"/>
      <c r="R37" s="594"/>
      <c r="S37" s="594"/>
      <c r="T37" s="594"/>
      <c r="U37" s="594"/>
      <c r="V37" s="594"/>
      <c r="W37" s="594"/>
      <c r="X37" s="594"/>
      <c r="Y37" s="594"/>
      <c r="Z37" s="594"/>
      <c r="AA37" s="594"/>
    </row>
    <row r="38" spans="3:27">
      <c r="C38" s="594"/>
      <c r="D38" s="594"/>
      <c r="E38" s="594"/>
      <c r="F38" s="594"/>
      <c r="G38" s="594"/>
      <c r="H38" s="594"/>
      <c r="I38" s="594"/>
      <c r="J38" s="594"/>
      <c r="K38" s="594"/>
      <c r="L38" s="594"/>
      <c r="M38" s="594"/>
      <c r="N38" s="594"/>
      <c r="O38" s="594"/>
      <c r="P38" s="594"/>
      <c r="Q38" s="594"/>
      <c r="R38" s="594"/>
      <c r="S38" s="594"/>
      <c r="T38" s="594"/>
      <c r="U38" s="594"/>
      <c r="V38" s="594"/>
      <c r="W38" s="594"/>
      <c r="X38" s="594"/>
      <c r="Y38" s="594"/>
      <c r="Z38" s="594"/>
      <c r="AA38" s="594"/>
    </row>
    <row r="39" spans="3:27">
      <c r="C39" s="594"/>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row>
    <row r="40" spans="3:27">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row>
    <row r="41" spans="3:27">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row>
    <row r="42" spans="3:27">
      <c r="C42" s="594"/>
      <c r="D42" s="594"/>
      <c r="E42" s="594"/>
      <c r="F42" s="594"/>
      <c r="G42" s="594"/>
      <c r="H42" s="594"/>
      <c r="I42" s="594"/>
      <c r="J42" s="594"/>
      <c r="K42" s="594"/>
      <c r="L42" s="594"/>
      <c r="M42" s="594"/>
      <c r="N42" s="594"/>
      <c r="O42" s="594"/>
      <c r="P42" s="594"/>
      <c r="Q42" s="594"/>
      <c r="R42" s="594"/>
      <c r="S42" s="594"/>
      <c r="T42" s="594"/>
      <c r="U42" s="594"/>
      <c r="V42" s="594"/>
      <c r="W42" s="594"/>
      <c r="X42" s="594"/>
      <c r="Y42" s="594"/>
      <c r="Z42" s="594"/>
      <c r="AA42" s="594"/>
    </row>
    <row r="43" spans="3:27">
      <c r="C43" s="594"/>
      <c r="D43" s="594"/>
      <c r="E43" s="594"/>
      <c r="F43" s="594"/>
      <c r="G43" s="594"/>
      <c r="H43" s="594"/>
      <c r="I43" s="594"/>
      <c r="J43" s="594"/>
      <c r="K43" s="594"/>
      <c r="L43" s="594"/>
      <c r="M43" s="594"/>
      <c r="N43" s="594"/>
      <c r="O43" s="594"/>
      <c r="P43" s="594"/>
      <c r="Q43" s="594"/>
      <c r="R43" s="594"/>
      <c r="S43" s="594"/>
      <c r="T43" s="594"/>
      <c r="U43" s="594"/>
      <c r="V43" s="594"/>
      <c r="W43" s="594"/>
      <c r="X43" s="594"/>
      <c r="Y43" s="594"/>
      <c r="Z43" s="594"/>
      <c r="AA43" s="594"/>
    </row>
    <row r="44" spans="3:27">
      <c r="C44" s="594"/>
      <c r="D44" s="594"/>
      <c r="E44" s="594"/>
      <c r="F44" s="594"/>
      <c r="G44" s="594"/>
      <c r="H44" s="594"/>
      <c r="I44" s="594"/>
      <c r="J44" s="594"/>
      <c r="K44" s="594"/>
      <c r="L44" s="594"/>
      <c r="M44" s="594"/>
      <c r="N44" s="594"/>
      <c r="O44" s="594"/>
      <c r="P44" s="594"/>
      <c r="Q44" s="594"/>
      <c r="R44" s="594"/>
      <c r="S44" s="594"/>
      <c r="T44" s="594"/>
      <c r="U44" s="594"/>
      <c r="V44" s="594"/>
      <c r="W44" s="594"/>
      <c r="X44" s="594"/>
      <c r="Y44" s="594"/>
      <c r="Z44" s="594"/>
      <c r="AA44" s="594"/>
    </row>
    <row r="45" spans="3:27">
      <c r="C45" s="594"/>
      <c r="D45" s="594"/>
      <c r="E45" s="594"/>
      <c r="F45" s="594"/>
      <c r="G45" s="594"/>
      <c r="H45" s="594"/>
      <c r="I45" s="594"/>
      <c r="J45" s="594"/>
      <c r="K45" s="594"/>
      <c r="L45" s="594"/>
      <c r="M45" s="594"/>
      <c r="N45" s="594"/>
      <c r="O45" s="594"/>
      <c r="P45" s="594"/>
      <c r="Q45" s="594"/>
      <c r="R45" s="594"/>
      <c r="S45" s="594"/>
      <c r="T45" s="594"/>
      <c r="U45" s="594"/>
      <c r="V45" s="594"/>
      <c r="W45" s="594"/>
      <c r="X45" s="594"/>
      <c r="Y45" s="594"/>
      <c r="Z45" s="594"/>
      <c r="AA45" s="594"/>
    </row>
    <row r="46" spans="3:27">
      <c r="C46" s="594"/>
      <c r="D46" s="594"/>
      <c r="E46" s="594"/>
      <c r="F46" s="594"/>
      <c r="G46" s="594"/>
      <c r="H46" s="594"/>
      <c r="I46" s="594"/>
      <c r="J46" s="594"/>
      <c r="K46" s="594"/>
      <c r="L46" s="594"/>
      <c r="M46" s="594"/>
      <c r="N46" s="594"/>
      <c r="O46" s="594"/>
      <c r="P46" s="594"/>
      <c r="Q46" s="594"/>
      <c r="R46" s="594"/>
      <c r="S46" s="594"/>
      <c r="T46" s="594"/>
      <c r="U46" s="594"/>
      <c r="V46" s="594"/>
      <c r="W46" s="594"/>
      <c r="X46" s="594"/>
      <c r="Y46" s="594"/>
      <c r="Z46" s="594"/>
      <c r="AA46" s="594"/>
    </row>
    <row r="47" spans="3:27">
      <c r="C47" s="594"/>
      <c r="D47" s="594"/>
      <c r="E47" s="594"/>
      <c r="F47" s="594"/>
      <c r="G47" s="594"/>
      <c r="H47" s="594"/>
      <c r="I47" s="594"/>
      <c r="J47" s="594"/>
      <c r="K47" s="594"/>
      <c r="L47" s="594"/>
      <c r="M47" s="594"/>
      <c r="N47" s="594"/>
      <c r="O47" s="594"/>
      <c r="P47" s="594"/>
      <c r="Q47" s="594"/>
      <c r="R47" s="594"/>
      <c r="S47" s="594"/>
      <c r="T47" s="594"/>
      <c r="U47" s="594"/>
      <c r="V47" s="594"/>
      <c r="W47" s="594"/>
      <c r="X47" s="594"/>
      <c r="Y47" s="594"/>
      <c r="Z47" s="594"/>
      <c r="AA47" s="594"/>
    </row>
    <row r="48" spans="3:27">
      <c r="C48" s="594"/>
      <c r="D48" s="594"/>
      <c r="E48" s="594"/>
      <c r="F48" s="594"/>
      <c r="G48" s="594"/>
      <c r="H48" s="594"/>
      <c r="I48" s="594"/>
      <c r="J48" s="594"/>
      <c r="K48" s="594"/>
      <c r="L48" s="594"/>
      <c r="M48" s="594"/>
      <c r="N48" s="594"/>
      <c r="O48" s="594"/>
      <c r="P48" s="594"/>
      <c r="Q48" s="594"/>
      <c r="R48" s="594"/>
      <c r="S48" s="594"/>
      <c r="T48" s="594"/>
      <c r="U48" s="594"/>
      <c r="V48" s="594"/>
      <c r="W48" s="594"/>
      <c r="X48" s="594"/>
      <c r="Y48" s="594"/>
      <c r="Z48" s="594"/>
      <c r="AA48" s="594"/>
    </row>
    <row r="49" spans="3:27">
      <c r="C49" s="594"/>
      <c r="D49" s="594"/>
      <c r="E49" s="594"/>
      <c r="F49" s="594"/>
      <c r="G49" s="594"/>
      <c r="H49" s="594"/>
      <c r="I49" s="594"/>
      <c r="J49" s="594"/>
      <c r="K49" s="594"/>
      <c r="L49" s="594"/>
      <c r="M49" s="594"/>
      <c r="N49" s="594"/>
      <c r="O49" s="594"/>
      <c r="P49" s="594"/>
      <c r="Q49" s="594"/>
      <c r="R49" s="594"/>
      <c r="S49" s="594"/>
      <c r="T49" s="594"/>
      <c r="U49" s="594"/>
      <c r="V49" s="594"/>
      <c r="W49" s="594"/>
      <c r="X49" s="594"/>
      <c r="Y49" s="594"/>
      <c r="Z49" s="594"/>
      <c r="AA49" s="594"/>
    </row>
    <row r="50" spans="3:27">
      <c r="C50" s="594"/>
      <c r="D50" s="594"/>
      <c r="E50" s="594"/>
      <c r="F50" s="594"/>
      <c r="G50" s="594"/>
      <c r="H50" s="594"/>
      <c r="I50" s="594"/>
      <c r="J50" s="594"/>
      <c r="K50" s="594"/>
      <c r="L50" s="594"/>
      <c r="M50" s="594"/>
      <c r="N50" s="594"/>
      <c r="O50" s="594"/>
      <c r="P50" s="594"/>
      <c r="Q50" s="594"/>
      <c r="R50" s="594"/>
      <c r="S50" s="594"/>
      <c r="T50" s="594"/>
      <c r="U50" s="594"/>
      <c r="V50" s="594"/>
      <c r="W50" s="594"/>
      <c r="X50" s="594"/>
      <c r="Y50" s="594"/>
      <c r="Z50" s="594"/>
      <c r="AA50" s="594"/>
    </row>
    <row r="51" spans="3:27">
      <c r="C51" s="594"/>
      <c r="D51" s="594"/>
      <c r="E51" s="594"/>
      <c r="F51" s="594"/>
      <c r="G51" s="594"/>
      <c r="H51" s="594"/>
      <c r="I51" s="594"/>
      <c r="J51" s="594"/>
      <c r="K51" s="594"/>
      <c r="L51" s="594"/>
      <c r="M51" s="594"/>
      <c r="N51" s="594"/>
      <c r="O51" s="594"/>
      <c r="P51" s="594"/>
      <c r="Q51" s="594"/>
      <c r="R51" s="594"/>
      <c r="S51" s="594"/>
      <c r="T51" s="594"/>
      <c r="U51" s="594"/>
      <c r="V51" s="594"/>
      <c r="W51" s="594"/>
      <c r="X51" s="594"/>
      <c r="Y51" s="594"/>
      <c r="Z51" s="594"/>
      <c r="AA51" s="594"/>
    </row>
    <row r="52" spans="3:27">
      <c r="C52" s="594"/>
      <c r="D52" s="594"/>
      <c r="E52" s="594"/>
      <c r="F52" s="594"/>
      <c r="G52" s="594"/>
      <c r="H52" s="594"/>
      <c r="I52" s="594"/>
      <c r="J52" s="594"/>
      <c r="K52" s="594"/>
      <c r="L52" s="594"/>
      <c r="M52" s="594"/>
      <c r="N52" s="594"/>
      <c r="O52" s="594"/>
      <c r="P52" s="594"/>
      <c r="Q52" s="594"/>
      <c r="R52" s="594"/>
      <c r="S52" s="594"/>
      <c r="T52" s="594"/>
      <c r="U52" s="594"/>
      <c r="V52" s="594"/>
      <c r="W52" s="594"/>
      <c r="X52" s="594"/>
      <c r="Y52" s="594"/>
      <c r="Z52" s="594"/>
      <c r="AA52" s="594"/>
    </row>
    <row r="53" spans="3:27">
      <c r="C53" s="594"/>
      <c r="D53" s="594"/>
      <c r="E53" s="594"/>
      <c r="F53" s="594"/>
      <c r="G53" s="594"/>
      <c r="H53" s="594"/>
      <c r="I53" s="594"/>
      <c r="J53" s="594"/>
      <c r="K53" s="594"/>
      <c r="L53" s="594"/>
      <c r="M53" s="594"/>
      <c r="N53" s="594"/>
      <c r="O53" s="594"/>
      <c r="P53" s="594"/>
      <c r="Q53" s="594"/>
      <c r="R53" s="594"/>
      <c r="S53" s="594"/>
      <c r="T53" s="594"/>
      <c r="U53" s="594"/>
      <c r="V53" s="594"/>
      <c r="W53" s="594"/>
      <c r="X53" s="594"/>
      <c r="Y53" s="594"/>
      <c r="Z53" s="594"/>
      <c r="AA53" s="594"/>
    </row>
    <row r="54" spans="3:27">
      <c r="C54" s="5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AA42"/>
  <sheetViews>
    <sheetView showGridLines="0" zoomScale="80" zoomScaleNormal="80" workbookViewId="0"/>
  </sheetViews>
  <sheetFormatPr defaultColWidth="9.140625" defaultRowHeight="12.75"/>
  <cols>
    <col min="1" max="1" width="11.85546875" style="371" bestFit="1" customWidth="1"/>
    <col min="2" max="2" width="90.28515625" style="371" bestFit="1" customWidth="1"/>
    <col min="3" max="3" width="20.140625" style="371" customWidth="1"/>
    <col min="4" max="4" width="22.28515625" style="371" customWidth="1"/>
    <col min="5" max="7" width="17.140625" style="371" customWidth="1"/>
    <col min="8" max="8" width="22.28515625" style="371" customWidth="1"/>
    <col min="9" max="10" width="17.140625" style="371" customWidth="1"/>
    <col min="11" max="27" width="22.28515625" style="371" customWidth="1"/>
    <col min="28" max="16384" width="9.140625" style="371"/>
  </cols>
  <sheetData>
    <row r="1" spans="1:27" ht="13.5">
      <c r="A1" s="280" t="s">
        <v>108</v>
      </c>
      <c r="B1" s="233" t="str">
        <f>Info!C2</f>
        <v>სს "ბანკი ქართუ"</v>
      </c>
    </row>
    <row r="2" spans="1:27">
      <c r="A2" s="280" t="s">
        <v>109</v>
      </c>
      <c r="B2" s="591">
        <f>'1. key ratios'!B2</f>
        <v>45382</v>
      </c>
    </row>
    <row r="3" spans="1:27">
      <c r="A3" s="282" t="s">
        <v>571</v>
      </c>
      <c r="C3" s="373"/>
    </row>
    <row r="4" spans="1:27" ht="13.5" thickBot="1">
      <c r="A4" s="282"/>
      <c r="B4" s="373"/>
      <c r="C4" s="373"/>
    </row>
    <row r="5" spans="1:27" ht="13.5" customHeight="1">
      <c r="A5" s="797" t="s">
        <v>901</v>
      </c>
      <c r="B5" s="798"/>
      <c r="C5" s="794" t="s">
        <v>572</v>
      </c>
      <c r="D5" s="795"/>
      <c r="E5" s="795"/>
      <c r="F5" s="795"/>
      <c r="G5" s="795"/>
      <c r="H5" s="795"/>
      <c r="I5" s="795"/>
      <c r="J5" s="795"/>
      <c r="K5" s="795"/>
      <c r="L5" s="795"/>
      <c r="M5" s="795"/>
      <c r="N5" s="795"/>
      <c r="O5" s="795"/>
      <c r="P5" s="795"/>
      <c r="Q5" s="795"/>
      <c r="R5" s="795"/>
      <c r="S5" s="795"/>
      <c r="T5" s="795"/>
      <c r="U5" s="795"/>
      <c r="V5" s="795"/>
      <c r="W5" s="795"/>
      <c r="X5" s="795"/>
      <c r="Y5" s="795"/>
      <c r="Z5" s="795"/>
      <c r="AA5" s="796"/>
    </row>
    <row r="6" spans="1:27" ht="12" customHeight="1">
      <c r="A6" s="799"/>
      <c r="B6" s="800"/>
      <c r="C6" s="803" t="s">
        <v>66</v>
      </c>
      <c r="D6" s="768" t="s">
        <v>892</v>
      </c>
      <c r="E6" s="768"/>
      <c r="F6" s="768"/>
      <c r="G6" s="768"/>
      <c r="H6" s="789" t="s">
        <v>891</v>
      </c>
      <c r="I6" s="790"/>
      <c r="J6" s="790"/>
      <c r="K6" s="790"/>
      <c r="L6" s="393"/>
      <c r="M6" s="772" t="s">
        <v>890</v>
      </c>
      <c r="N6" s="772"/>
      <c r="O6" s="772"/>
      <c r="P6" s="772"/>
      <c r="Q6" s="772"/>
      <c r="R6" s="772"/>
      <c r="S6" s="770"/>
      <c r="T6" s="393"/>
      <c r="U6" s="772" t="s">
        <v>889</v>
      </c>
      <c r="V6" s="772"/>
      <c r="W6" s="772"/>
      <c r="X6" s="772"/>
      <c r="Y6" s="772"/>
      <c r="Z6" s="772"/>
      <c r="AA6" s="793"/>
    </row>
    <row r="7" spans="1:27" ht="38.25">
      <c r="A7" s="801"/>
      <c r="B7" s="802"/>
      <c r="C7" s="804"/>
      <c r="D7" s="391"/>
      <c r="E7" s="368" t="s">
        <v>561</v>
      </c>
      <c r="F7" s="368" t="s">
        <v>887</v>
      </c>
      <c r="G7" s="368" t="s">
        <v>888</v>
      </c>
      <c r="H7" s="372"/>
      <c r="I7" s="368" t="s">
        <v>561</v>
      </c>
      <c r="J7" s="368" t="s">
        <v>887</v>
      </c>
      <c r="K7" s="368" t="s">
        <v>888</v>
      </c>
      <c r="L7" s="388"/>
      <c r="M7" s="368" t="s">
        <v>561</v>
      </c>
      <c r="N7" s="368" t="s">
        <v>900</v>
      </c>
      <c r="O7" s="368" t="s">
        <v>899</v>
      </c>
      <c r="P7" s="368" t="s">
        <v>898</v>
      </c>
      <c r="Q7" s="368" t="s">
        <v>897</v>
      </c>
      <c r="R7" s="368" t="s">
        <v>896</v>
      </c>
      <c r="S7" s="368" t="s">
        <v>882</v>
      </c>
      <c r="T7" s="388"/>
      <c r="U7" s="368" t="s">
        <v>561</v>
      </c>
      <c r="V7" s="368" t="s">
        <v>900</v>
      </c>
      <c r="W7" s="368" t="s">
        <v>899</v>
      </c>
      <c r="X7" s="368" t="s">
        <v>898</v>
      </c>
      <c r="Y7" s="368" t="s">
        <v>897</v>
      </c>
      <c r="Z7" s="368" t="s">
        <v>896</v>
      </c>
      <c r="AA7" s="647" t="s">
        <v>882</v>
      </c>
    </row>
    <row r="8" spans="1:27">
      <c r="A8" s="414">
        <v>1</v>
      </c>
      <c r="B8" s="413" t="s">
        <v>562</v>
      </c>
      <c r="C8" s="690">
        <v>855059161.7767874</v>
      </c>
      <c r="D8" s="691">
        <v>676627225.01510608</v>
      </c>
      <c r="E8" s="691">
        <v>2307625.60857485</v>
      </c>
      <c r="F8" s="691">
        <v>3.07</v>
      </c>
      <c r="G8" s="691">
        <v>0</v>
      </c>
      <c r="H8" s="691">
        <v>28649897.656258531</v>
      </c>
      <c r="I8" s="691">
        <v>367002.46395550627</v>
      </c>
      <c r="J8" s="691">
        <v>992835.72034660587</v>
      </c>
      <c r="K8" s="691">
        <v>0</v>
      </c>
      <c r="L8" s="691">
        <v>148391187.29517472</v>
      </c>
      <c r="M8" s="691">
        <v>652494.64583882294</v>
      </c>
      <c r="N8" s="691">
        <v>9231586.6056415942</v>
      </c>
      <c r="O8" s="691">
        <v>2005363.3136475743</v>
      </c>
      <c r="P8" s="691">
        <v>5508256.2140837917</v>
      </c>
      <c r="Q8" s="691">
        <v>22325944.200142927</v>
      </c>
      <c r="R8" s="691">
        <v>12299904.60723203</v>
      </c>
      <c r="S8" s="691">
        <v>29397748.484500982</v>
      </c>
      <c r="T8" s="691">
        <v>1390851.8102489999</v>
      </c>
      <c r="U8" s="691">
        <v>0</v>
      </c>
      <c r="V8" s="691">
        <v>625099.82768600003</v>
      </c>
      <c r="W8" s="691">
        <v>0</v>
      </c>
      <c r="X8" s="691">
        <v>0</v>
      </c>
      <c r="Y8" s="691">
        <v>0</v>
      </c>
      <c r="Z8" s="691">
        <v>0</v>
      </c>
      <c r="AA8" s="692">
        <v>0</v>
      </c>
    </row>
    <row r="9" spans="1:27">
      <c r="A9" s="406">
        <v>1.1000000000000001</v>
      </c>
      <c r="B9" s="412" t="s">
        <v>573</v>
      </c>
      <c r="C9" s="683">
        <v>851505159.20105851</v>
      </c>
      <c r="D9" s="685">
        <v>673415531.25708711</v>
      </c>
      <c r="E9" s="685">
        <v>2307625.60857485</v>
      </c>
      <c r="F9" s="685">
        <v>0</v>
      </c>
      <c r="G9" s="685">
        <v>0</v>
      </c>
      <c r="H9" s="685">
        <v>28640324.469080705</v>
      </c>
      <c r="I9" s="685">
        <v>367002.46395550627</v>
      </c>
      <c r="J9" s="685">
        <v>990387.60034660588</v>
      </c>
      <c r="K9" s="685">
        <v>0</v>
      </c>
      <c r="L9" s="685">
        <v>148058451.66464278</v>
      </c>
      <c r="M9" s="685">
        <v>652494.64583882294</v>
      </c>
      <c r="N9" s="685">
        <v>9230970.5036415942</v>
      </c>
      <c r="O9" s="685">
        <v>2004654.6103475736</v>
      </c>
      <c r="P9" s="685">
        <v>5504961.344283795</v>
      </c>
      <c r="Q9" s="685">
        <v>22310428.021442942</v>
      </c>
      <c r="R9" s="685">
        <v>12247918.172432043</v>
      </c>
      <c r="S9" s="685">
        <v>29202219.992569011</v>
      </c>
      <c r="T9" s="685">
        <v>1390851.8102489999</v>
      </c>
      <c r="U9" s="685">
        <v>0</v>
      </c>
      <c r="V9" s="685">
        <v>625099.82768600003</v>
      </c>
      <c r="W9" s="685">
        <v>0</v>
      </c>
      <c r="X9" s="685">
        <v>0</v>
      </c>
      <c r="Y9" s="685">
        <v>0</v>
      </c>
      <c r="Z9" s="685">
        <v>0</v>
      </c>
      <c r="AA9" s="688">
        <v>0</v>
      </c>
    </row>
    <row r="10" spans="1:27">
      <c r="A10" s="410" t="s">
        <v>157</v>
      </c>
      <c r="B10" s="411" t="s">
        <v>574</v>
      </c>
      <c r="C10" s="683">
        <v>775933481.88330472</v>
      </c>
      <c r="D10" s="685">
        <v>617100052.47930431</v>
      </c>
      <c r="E10" s="685">
        <v>2307625.60857485</v>
      </c>
      <c r="F10" s="685">
        <v>0</v>
      </c>
      <c r="G10" s="685">
        <v>0</v>
      </c>
      <c r="H10" s="685">
        <v>28635100.599080704</v>
      </c>
      <c r="I10" s="685">
        <v>367002.46395550627</v>
      </c>
      <c r="J10" s="685">
        <v>990387.60034660588</v>
      </c>
      <c r="K10" s="685">
        <v>0</v>
      </c>
      <c r="L10" s="685">
        <v>128807476.99467191</v>
      </c>
      <c r="M10" s="685">
        <v>652494.64583882294</v>
      </c>
      <c r="N10" s="685">
        <v>9230970.5036415942</v>
      </c>
      <c r="O10" s="685">
        <v>2004654.6103475736</v>
      </c>
      <c r="P10" s="685">
        <v>4535944.3942837939</v>
      </c>
      <c r="Q10" s="685">
        <v>22291235.906585991</v>
      </c>
      <c r="R10" s="685">
        <v>11941581.612432042</v>
      </c>
      <c r="S10" s="685">
        <v>29202219.992569011</v>
      </c>
      <c r="T10" s="685">
        <v>1390851.8102489999</v>
      </c>
      <c r="U10" s="685">
        <v>0</v>
      </c>
      <c r="V10" s="685">
        <v>625099.82768600003</v>
      </c>
      <c r="W10" s="685">
        <v>0</v>
      </c>
      <c r="X10" s="685">
        <v>0</v>
      </c>
      <c r="Y10" s="685">
        <v>0</v>
      </c>
      <c r="Z10" s="685">
        <v>0</v>
      </c>
      <c r="AA10" s="688">
        <v>0</v>
      </c>
    </row>
    <row r="11" spans="1:27">
      <c r="A11" s="408" t="s">
        <v>575</v>
      </c>
      <c r="B11" s="409" t="s">
        <v>576</v>
      </c>
      <c r="C11" s="683">
        <v>321161712.72046667</v>
      </c>
      <c r="D11" s="685">
        <v>235890040.80354351</v>
      </c>
      <c r="E11" s="685">
        <v>2307625.60857485</v>
      </c>
      <c r="F11" s="685">
        <v>0</v>
      </c>
      <c r="G11" s="685">
        <v>0</v>
      </c>
      <c r="H11" s="685">
        <v>18992841.281970911</v>
      </c>
      <c r="I11" s="685">
        <v>367002.46395550627</v>
      </c>
      <c r="J11" s="685">
        <v>243375.22043149639</v>
      </c>
      <c r="K11" s="685">
        <v>0</v>
      </c>
      <c r="L11" s="685">
        <v>64887978.824702956</v>
      </c>
      <c r="M11" s="685">
        <v>0</v>
      </c>
      <c r="N11" s="685">
        <v>3204672.8327890001</v>
      </c>
      <c r="O11" s="685">
        <v>2004654.6103475736</v>
      </c>
      <c r="P11" s="685">
        <v>1544362.3297727935</v>
      </c>
      <c r="Q11" s="685">
        <v>1669211.1734530001</v>
      </c>
      <c r="R11" s="685">
        <v>8808319.3570850417</v>
      </c>
      <c r="S11" s="685">
        <v>4039476.9142519999</v>
      </c>
      <c r="T11" s="685">
        <v>1390851.8102489999</v>
      </c>
      <c r="U11" s="685">
        <v>0</v>
      </c>
      <c r="V11" s="685">
        <v>625099.82768600003</v>
      </c>
      <c r="W11" s="685">
        <v>0</v>
      </c>
      <c r="X11" s="685">
        <v>0</v>
      </c>
      <c r="Y11" s="685">
        <v>0</v>
      </c>
      <c r="Z11" s="685">
        <v>0</v>
      </c>
      <c r="AA11" s="688">
        <v>0</v>
      </c>
    </row>
    <row r="12" spans="1:27">
      <c r="A12" s="408" t="s">
        <v>577</v>
      </c>
      <c r="B12" s="409" t="s">
        <v>578</v>
      </c>
      <c r="C12" s="683">
        <v>36221235.381733395</v>
      </c>
      <c r="D12" s="685">
        <v>6755158.7733580256</v>
      </c>
      <c r="E12" s="685">
        <v>0</v>
      </c>
      <c r="F12" s="685">
        <v>0</v>
      </c>
      <c r="G12" s="685">
        <v>0</v>
      </c>
      <c r="H12" s="685">
        <v>886143.45710979193</v>
      </c>
      <c r="I12" s="685">
        <v>0</v>
      </c>
      <c r="J12" s="685">
        <v>747012.37991510949</v>
      </c>
      <c r="K12" s="685">
        <v>0</v>
      </c>
      <c r="L12" s="685">
        <v>28579933.151265591</v>
      </c>
      <c r="M12" s="685">
        <v>0</v>
      </c>
      <c r="N12" s="685">
        <v>0</v>
      </c>
      <c r="O12" s="685">
        <v>0</v>
      </c>
      <c r="P12" s="685">
        <v>0</v>
      </c>
      <c r="Q12" s="685">
        <v>0</v>
      </c>
      <c r="R12" s="685">
        <v>434459.8</v>
      </c>
      <c r="S12" s="685">
        <v>22814379.629296008</v>
      </c>
      <c r="T12" s="685">
        <v>0</v>
      </c>
      <c r="U12" s="685">
        <v>0</v>
      </c>
      <c r="V12" s="685">
        <v>0</v>
      </c>
      <c r="W12" s="685">
        <v>0</v>
      </c>
      <c r="X12" s="685">
        <v>0</v>
      </c>
      <c r="Y12" s="685">
        <v>0</v>
      </c>
      <c r="Z12" s="685">
        <v>0</v>
      </c>
      <c r="AA12" s="688">
        <v>0</v>
      </c>
    </row>
    <row r="13" spans="1:27">
      <c r="A13" s="408" t="s">
        <v>579</v>
      </c>
      <c r="B13" s="409" t="s">
        <v>580</v>
      </c>
      <c r="C13" s="683">
        <v>15674582.54635462</v>
      </c>
      <c r="D13" s="685">
        <v>3466197.4633046146</v>
      </c>
      <c r="E13" s="685">
        <v>0</v>
      </c>
      <c r="F13" s="685">
        <v>0</v>
      </c>
      <c r="G13" s="685">
        <v>0</v>
      </c>
      <c r="H13" s="685">
        <v>8756115.8599999994</v>
      </c>
      <c r="I13" s="685">
        <v>0</v>
      </c>
      <c r="J13" s="685">
        <v>0</v>
      </c>
      <c r="K13" s="685">
        <v>0</v>
      </c>
      <c r="L13" s="685">
        <v>3452269.2230500001</v>
      </c>
      <c r="M13" s="685">
        <v>0</v>
      </c>
      <c r="N13" s="685">
        <v>2919496.2378839999</v>
      </c>
      <c r="O13" s="685">
        <v>0</v>
      </c>
      <c r="P13" s="685">
        <v>0</v>
      </c>
      <c r="Q13" s="685">
        <v>0</v>
      </c>
      <c r="R13" s="685">
        <v>0</v>
      </c>
      <c r="S13" s="685">
        <v>532772.98516599997</v>
      </c>
      <c r="T13" s="685">
        <v>0</v>
      </c>
      <c r="U13" s="685">
        <v>0</v>
      </c>
      <c r="V13" s="685">
        <v>0</v>
      </c>
      <c r="W13" s="685">
        <v>0</v>
      </c>
      <c r="X13" s="685">
        <v>0</v>
      </c>
      <c r="Y13" s="685">
        <v>0</v>
      </c>
      <c r="Z13" s="685">
        <v>0</v>
      </c>
      <c r="AA13" s="688">
        <v>0</v>
      </c>
    </row>
    <row r="14" spans="1:27">
      <c r="A14" s="408" t="s">
        <v>581</v>
      </c>
      <c r="B14" s="409" t="s">
        <v>582</v>
      </c>
      <c r="C14" s="683">
        <v>402875951.23475105</v>
      </c>
      <c r="D14" s="685">
        <v>370988655.43909758</v>
      </c>
      <c r="E14" s="685">
        <v>0</v>
      </c>
      <c r="F14" s="685">
        <v>0</v>
      </c>
      <c r="G14" s="685">
        <v>0</v>
      </c>
      <c r="H14" s="685">
        <v>0</v>
      </c>
      <c r="I14" s="685">
        <v>0</v>
      </c>
      <c r="J14" s="685">
        <v>0</v>
      </c>
      <c r="K14" s="685">
        <v>0</v>
      </c>
      <c r="L14" s="685">
        <v>31887295.795653414</v>
      </c>
      <c r="M14" s="685">
        <v>652494.64583882294</v>
      </c>
      <c r="N14" s="685">
        <v>3106801.4329685946</v>
      </c>
      <c r="O14" s="685">
        <v>0</v>
      </c>
      <c r="P14" s="685">
        <v>2991582.0645110002</v>
      </c>
      <c r="Q14" s="685">
        <v>20622024.733132996</v>
      </c>
      <c r="R14" s="685">
        <v>2698802.4553470002</v>
      </c>
      <c r="S14" s="685">
        <v>1815590.463855</v>
      </c>
      <c r="T14" s="685">
        <v>0</v>
      </c>
      <c r="U14" s="685">
        <v>0</v>
      </c>
      <c r="V14" s="685">
        <v>0</v>
      </c>
      <c r="W14" s="685">
        <v>0</v>
      </c>
      <c r="X14" s="685">
        <v>0</v>
      </c>
      <c r="Y14" s="685">
        <v>0</v>
      </c>
      <c r="Z14" s="685">
        <v>0</v>
      </c>
      <c r="AA14" s="688">
        <v>0</v>
      </c>
    </row>
    <row r="15" spans="1:27">
      <c r="A15" s="407">
        <v>1.2</v>
      </c>
      <c r="B15" s="405" t="s">
        <v>895</v>
      </c>
      <c r="C15" s="683">
        <v>46944059.877653278</v>
      </c>
      <c r="D15" s="685">
        <v>3869337.4417425604</v>
      </c>
      <c r="E15" s="685">
        <v>7961.9639642473057</v>
      </c>
      <c r="F15" s="685">
        <v>0</v>
      </c>
      <c r="G15" s="685">
        <v>0</v>
      </c>
      <c r="H15" s="685">
        <v>893079.45609564078</v>
      </c>
      <c r="I15" s="685">
        <v>80510.488306857282</v>
      </c>
      <c r="J15" s="685">
        <v>4014.6164233239215</v>
      </c>
      <c r="K15" s="685">
        <v>0</v>
      </c>
      <c r="L15" s="685">
        <v>42176511.903932042</v>
      </c>
      <c r="M15" s="685">
        <v>143139.80888830923</v>
      </c>
      <c r="N15" s="685">
        <v>1553967.6887276592</v>
      </c>
      <c r="O15" s="685">
        <v>10023.273049487787</v>
      </c>
      <c r="P15" s="685">
        <v>2465526.5190252303</v>
      </c>
      <c r="Q15" s="685">
        <v>6287292.9409704404</v>
      </c>
      <c r="R15" s="685">
        <v>865550.13310549431</v>
      </c>
      <c r="S15" s="685">
        <v>6532308.0333794961</v>
      </c>
      <c r="T15" s="685">
        <v>5131.0758829983861</v>
      </c>
      <c r="U15" s="685">
        <v>0</v>
      </c>
      <c r="V15" s="685">
        <v>3125.4991384300583</v>
      </c>
      <c r="W15" s="685">
        <v>0</v>
      </c>
      <c r="X15" s="685">
        <v>0</v>
      </c>
      <c r="Y15" s="685">
        <v>0</v>
      </c>
      <c r="Z15" s="685">
        <v>0</v>
      </c>
      <c r="AA15" s="688">
        <v>0</v>
      </c>
    </row>
    <row r="16" spans="1:27">
      <c r="A16" s="406">
        <v>1.3</v>
      </c>
      <c r="B16" s="405" t="s">
        <v>583</v>
      </c>
      <c r="C16" s="684"/>
      <c r="D16" s="596"/>
      <c r="E16" s="596"/>
      <c r="F16" s="596"/>
      <c r="G16" s="596"/>
      <c r="H16" s="596"/>
      <c r="I16" s="596"/>
      <c r="J16" s="596"/>
      <c r="K16" s="596"/>
      <c r="L16" s="596"/>
      <c r="M16" s="596"/>
      <c r="N16" s="596"/>
      <c r="O16" s="596"/>
      <c r="P16" s="596"/>
      <c r="Q16" s="596"/>
      <c r="R16" s="596"/>
      <c r="S16" s="596"/>
      <c r="T16" s="596"/>
      <c r="U16" s="596"/>
      <c r="V16" s="596"/>
      <c r="W16" s="596"/>
      <c r="X16" s="596"/>
      <c r="Y16" s="596"/>
      <c r="Z16" s="596"/>
      <c r="AA16" s="597"/>
    </row>
    <row r="17" spans="1:27" ht="25.5">
      <c r="A17" s="402" t="s">
        <v>584</v>
      </c>
      <c r="B17" s="404" t="s">
        <v>585</v>
      </c>
      <c r="C17" s="683">
        <v>821790012.00907004</v>
      </c>
      <c r="D17" s="685">
        <v>650776865.14526975</v>
      </c>
      <c r="E17" s="685">
        <v>2307625.60857485</v>
      </c>
      <c r="F17" s="685">
        <v>0</v>
      </c>
      <c r="G17" s="685">
        <v>0</v>
      </c>
      <c r="H17" s="685">
        <v>28640324.469080705</v>
      </c>
      <c r="I17" s="685">
        <v>367002.46395550627</v>
      </c>
      <c r="J17" s="685">
        <v>990387.60034660588</v>
      </c>
      <c r="K17" s="685">
        <v>0</v>
      </c>
      <c r="L17" s="685">
        <v>140981970.58447251</v>
      </c>
      <c r="M17" s="685">
        <v>561272.62997583998</v>
      </c>
      <c r="N17" s="685">
        <v>9020818.7346426658</v>
      </c>
      <c r="O17" s="685">
        <v>2004654.6103475736</v>
      </c>
      <c r="P17" s="685">
        <v>4551159.2123543033</v>
      </c>
      <c r="Q17" s="685">
        <v>22301478.046585992</v>
      </c>
      <c r="R17" s="685">
        <v>11890834.223442798</v>
      </c>
      <c r="S17" s="685">
        <v>28890171.446032852</v>
      </c>
      <c r="T17" s="685">
        <v>1390851.8102489999</v>
      </c>
      <c r="U17" s="685">
        <v>0</v>
      </c>
      <c r="V17" s="685">
        <v>625099.82768600003</v>
      </c>
      <c r="W17" s="685">
        <v>0</v>
      </c>
      <c r="X17" s="685">
        <v>0</v>
      </c>
      <c r="Y17" s="685">
        <v>0</v>
      </c>
      <c r="Z17" s="685">
        <v>0</v>
      </c>
      <c r="AA17" s="688">
        <v>0</v>
      </c>
    </row>
    <row r="18" spans="1:27" ht="25.5">
      <c r="A18" s="400" t="s">
        <v>586</v>
      </c>
      <c r="B18" s="401" t="s">
        <v>587</v>
      </c>
      <c r="C18" s="683">
        <v>663568590.23443556</v>
      </c>
      <c r="D18" s="685">
        <v>508777889.55334854</v>
      </c>
      <c r="E18" s="685">
        <v>2307625.60857485</v>
      </c>
      <c r="F18" s="685">
        <v>0</v>
      </c>
      <c r="G18" s="685">
        <v>0</v>
      </c>
      <c r="H18" s="685">
        <v>28635100.599080704</v>
      </c>
      <c r="I18" s="685">
        <v>367002.46395550627</v>
      </c>
      <c r="J18" s="685">
        <v>990387.60034660588</v>
      </c>
      <c r="K18" s="685">
        <v>0</v>
      </c>
      <c r="L18" s="685">
        <v>124764748.27175803</v>
      </c>
      <c r="M18" s="685">
        <v>349665.56593724492</v>
      </c>
      <c r="N18" s="685">
        <v>8469695.8590471763</v>
      </c>
      <c r="O18" s="685">
        <v>2004654.6103475736</v>
      </c>
      <c r="P18" s="685">
        <v>2789389.8451543022</v>
      </c>
      <c r="Q18" s="685">
        <v>22003902.023453005</v>
      </c>
      <c r="R18" s="685">
        <v>11308893.592812799</v>
      </c>
      <c r="S18" s="685">
        <v>28890171.446032852</v>
      </c>
      <c r="T18" s="685">
        <v>1390851.8102489999</v>
      </c>
      <c r="U18" s="685">
        <v>0</v>
      </c>
      <c r="V18" s="685">
        <v>625099.82768600003</v>
      </c>
      <c r="W18" s="685">
        <v>0</v>
      </c>
      <c r="X18" s="685">
        <v>0</v>
      </c>
      <c r="Y18" s="685">
        <v>0</v>
      </c>
      <c r="Z18" s="685">
        <v>0</v>
      </c>
      <c r="AA18" s="688">
        <v>0</v>
      </c>
    </row>
    <row r="19" spans="1:27">
      <c r="A19" s="402" t="s">
        <v>588</v>
      </c>
      <c r="B19" s="403" t="s">
        <v>589</v>
      </c>
      <c r="C19" s="683">
        <v>1054295479.7373947</v>
      </c>
      <c r="D19" s="685">
        <v>902027816.66463912</v>
      </c>
      <c r="E19" s="685">
        <v>3152753.4000198576</v>
      </c>
      <c r="F19" s="685">
        <v>0</v>
      </c>
      <c r="G19" s="685">
        <v>0</v>
      </c>
      <c r="H19" s="685">
        <v>36826597.776445031</v>
      </c>
      <c r="I19" s="685">
        <v>642301.80116622522</v>
      </c>
      <c r="J19" s="685">
        <v>1155071.1996533941</v>
      </c>
      <c r="K19" s="685">
        <v>0</v>
      </c>
      <c r="L19" s="685">
        <v>104209827.20656061</v>
      </c>
      <c r="M19" s="685">
        <v>146915.2530791685</v>
      </c>
      <c r="N19" s="685">
        <v>4740290.2026410429</v>
      </c>
      <c r="O19" s="685">
        <v>2929940.0455360729</v>
      </c>
      <c r="P19" s="685">
        <v>1768290.3142424715</v>
      </c>
      <c r="Q19" s="685">
        <v>13027436.233414004</v>
      </c>
      <c r="R19" s="685">
        <v>9169151.4713916872</v>
      </c>
      <c r="S19" s="685">
        <v>17552052.256869119</v>
      </c>
      <c r="T19" s="685">
        <v>11231238.089751</v>
      </c>
      <c r="U19" s="685">
        <v>0</v>
      </c>
      <c r="V19" s="685">
        <v>1288563.1723139999</v>
      </c>
      <c r="W19" s="685">
        <v>0</v>
      </c>
      <c r="X19" s="685">
        <v>0</v>
      </c>
      <c r="Y19" s="685">
        <v>0</v>
      </c>
      <c r="Z19" s="685">
        <v>0</v>
      </c>
      <c r="AA19" s="688">
        <v>0</v>
      </c>
    </row>
    <row r="20" spans="1:27">
      <c r="A20" s="400" t="s">
        <v>590</v>
      </c>
      <c r="B20" s="401" t="s">
        <v>591</v>
      </c>
      <c r="C20" s="683">
        <v>581915193.60696256</v>
      </c>
      <c r="D20" s="685">
        <v>458203360.2794826</v>
      </c>
      <c r="E20" s="685">
        <v>3133020.6552633061</v>
      </c>
      <c r="F20" s="685">
        <v>0</v>
      </c>
      <c r="G20" s="685">
        <v>0</v>
      </c>
      <c r="H20" s="685">
        <v>32530737.009895381</v>
      </c>
      <c r="I20" s="685">
        <v>600592.99361655035</v>
      </c>
      <c r="J20" s="685">
        <v>1155071.1996533941</v>
      </c>
      <c r="K20" s="685">
        <v>0</v>
      </c>
      <c r="L20" s="685">
        <v>79949858.227833003</v>
      </c>
      <c r="M20" s="685">
        <v>0</v>
      </c>
      <c r="N20" s="685">
        <v>2625623.4443631675</v>
      </c>
      <c r="O20" s="685">
        <v>2028912.9754326316</v>
      </c>
      <c r="P20" s="685">
        <v>1651439.4956700925</v>
      </c>
      <c r="Q20" s="685">
        <v>2292879.8265470001</v>
      </c>
      <c r="R20" s="685">
        <v>7448820.7480216911</v>
      </c>
      <c r="S20" s="685">
        <v>12985932.618343476</v>
      </c>
      <c r="T20" s="685">
        <v>11231238.089751</v>
      </c>
      <c r="U20" s="685">
        <v>0</v>
      </c>
      <c r="V20" s="685">
        <v>1288563.1723139999</v>
      </c>
      <c r="W20" s="685">
        <v>0</v>
      </c>
      <c r="X20" s="685">
        <v>0</v>
      </c>
      <c r="Y20" s="685">
        <v>0</v>
      </c>
      <c r="Z20" s="685">
        <v>0</v>
      </c>
      <c r="AA20" s="688">
        <v>0</v>
      </c>
    </row>
    <row r="21" spans="1:27">
      <c r="A21" s="399">
        <v>1.4</v>
      </c>
      <c r="B21" s="398" t="s">
        <v>680</v>
      </c>
      <c r="C21" s="683">
        <v>5446598.6000000006</v>
      </c>
      <c r="D21" s="685">
        <v>5140262.040000001</v>
      </c>
      <c r="E21" s="685">
        <v>0</v>
      </c>
      <c r="F21" s="685">
        <v>0</v>
      </c>
      <c r="G21" s="685">
        <v>0</v>
      </c>
      <c r="H21" s="685">
        <v>0</v>
      </c>
      <c r="I21" s="685">
        <v>0</v>
      </c>
      <c r="J21" s="685">
        <v>0</v>
      </c>
      <c r="K21" s="685">
        <v>0</v>
      </c>
      <c r="L21" s="685">
        <v>306336.56</v>
      </c>
      <c r="M21" s="685">
        <v>0</v>
      </c>
      <c r="N21" s="685">
        <v>0</v>
      </c>
      <c r="O21" s="685">
        <v>0</v>
      </c>
      <c r="P21" s="685">
        <v>0</v>
      </c>
      <c r="Q21" s="685">
        <v>0</v>
      </c>
      <c r="R21" s="685">
        <v>306336.56</v>
      </c>
      <c r="S21" s="685">
        <v>0</v>
      </c>
      <c r="T21" s="685">
        <v>0</v>
      </c>
      <c r="U21" s="685">
        <v>0</v>
      </c>
      <c r="V21" s="685">
        <v>0</v>
      </c>
      <c r="W21" s="685">
        <v>0</v>
      </c>
      <c r="X21" s="685">
        <v>0</v>
      </c>
      <c r="Y21" s="685">
        <v>0</v>
      </c>
      <c r="Z21" s="685">
        <v>0</v>
      </c>
      <c r="AA21" s="688">
        <v>0</v>
      </c>
    </row>
    <row r="22" spans="1:27" ht="13.5" thickBot="1">
      <c r="A22" s="397">
        <v>1.5</v>
      </c>
      <c r="B22" s="396" t="s">
        <v>681</v>
      </c>
      <c r="C22" s="686">
        <v>0</v>
      </c>
      <c r="D22" s="687">
        <v>0</v>
      </c>
      <c r="E22" s="687">
        <v>0</v>
      </c>
      <c r="F22" s="687">
        <v>0</v>
      </c>
      <c r="G22" s="687">
        <v>0</v>
      </c>
      <c r="H22" s="687">
        <v>0</v>
      </c>
      <c r="I22" s="687">
        <v>0</v>
      </c>
      <c r="J22" s="687">
        <v>0</v>
      </c>
      <c r="K22" s="687">
        <v>0</v>
      </c>
      <c r="L22" s="687">
        <v>0</v>
      </c>
      <c r="M22" s="687">
        <v>0</v>
      </c>
      <c r="N22" s="687">
        <v>0</v>
      </c>
      <c r="O22" s="687">
        <v>0</v>
      </c>
      <c r="P22" s="687">
        <v>0</v>
      </c>
      <c r="Q22" s="687">
        <v>0</v>
      </c>
      <c r="R22" s="687">
        <v>0</v>
      </c>
      <c r="S22" s="687">
        <v>0</v>
      </c>
      <c r="T22" s="687">
        <v>0</v>
      </c>
      <c r="U22" s="687">
        <v>0</v>
      </c>
      <c r="V22" s="687">
        <v>0</v>
      </c>
      <c r="W22" s="687">
        <v>0</v>
      </c>
      <c r="X22" s="687">
        <v>0</v>
      </c>
      <c r="Y22" s="687">
        <v>0</v>
      </c>
      <c r="Z22" s="687">
        <v>0</v>
      </c>
      <c r="AA22" s="689">
        <v>0</v>
      </c>
    </row>
    <row r="24" spans="1:27">
      <c r="C24" s="594"/>
      <c r="D24" s="594"/>
      <c r="E24" s="594"/>
      <c r="F24" s="594"/>
      <c r="G24" s="594"/>
      <c r="H24" s="594"/>
      <c r="I24" s="594"/>
      <c r="J24" s="594"/>
      <c r="K24" s="594"/>
      <c r="L24" s="594"/>
      <c r="M24" s="594"/>
      <c r="N24" s="594"/>
      <c r="O24" s="594"/>
      <c r="P24" s="594"/>
      <c r="Q24" s="594"/>
      <c r="R24" s="594"/>
      <c r="S24" s="594"/>
      <c r="T24" s="594"/>
      <c r="U24" s="594"/>
      <c r="V24" s="594"/>
      <c r="W24" s="594"/>
      <c r="X24" s="594"/>
      <c r="Y24" s="594"/>
      <c r="Z24" s="594"/>
      <c r="AA24" s="594"/>
    </row>
    <row r="25" spans="1:27">
      <c r="C25" s="594"/>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row>
    <row r="26" spans="1:27">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row>
    <row r="27" spans="1:27">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row>
    <row r="28" spans="1:27">
      <c r="C28" s="594"/>
      <c r="D28" s="594"/>
      <c r="E28" s="594"/>
      <c r="F28" s="594"/>
      <c r="G28" s="594"/>
      <c r="H28" s="594"/>
      <c r="I28" s="594"/>
      <c r="J28" s="594"/>
      <c r="K28" s="594"/>
      <c r="L28" s="594"/>
      <c r="M28" s="594"/>
      <c r="N28" s="594"/>
      <c r="O28" s="594"/>
      <c r="P28" s="594"/>
      <c r="Q28" s="594"/>
      <c r="R28" s="594"/>
      <c r="S28" s="594"/>
      <c r="T28" s="594"/>
      <c r="U28" s="594"/>
      <c r="V28" s="594"/>
      <c r="W28" s="594"/>
      <c r="X28" s="594"/>
      <c r="Y28" s="594"/>
      <c r="Z28" s="594"/>
      <c r="AA28" s="594"/>
    </row>
    <row r="29" spans="1:27">
      <c r="C29" s="594"/>
      <c r="D29" s="594"/>
      <c r="E29" s="594"/>
      <c r="F29" s="594"/>
      <c r="G29" s="594"/>
      <c r="H29" s="594"/>
      <c r="I29" s="594"/>
      <c r="J29" s="594"/>
      <c r="K29" s="594"/>
      <c r="L29" s="594"/>
      <c r="M29" s="594"/>
      <c r="N29" s="594"/>
      <c r="O29" s="594"/>
      <c r="P29" s="594"/>
      <c r="Q29" s="594"/>
      <c r="R29" s="594"/>
      <c r="S29" s="594"/>
      <c r="T29" s="594"/>
      <c r="U29" s="594"/>
      <c r="V29" s="594"/>
      <c r="W29" s="594"/>
      <c r="X29" s="594"/>
      <c r="Y29" s="594"/>
      <c r="Z29" s="594"/>
      <c r="AA29" s="594"/>
    </row>
    <row r="30" spans="1:27">
      <c r="C30" s="594"/>
      <c r="D30" s="594"/>
      <c r="E30" s="594"/>
      <c r="F30" s="594"/>
      <c r="G30" s="594"/>
      <c r="H30" s="594"/>
      <c r="I30" s="594"/>
      <c r="J30" s="594"/>
      <c r="K30" s="594"/>
      <c r="L30" s="594"/>
      <c r="M30" s="594"/>
      <c r="N30" s="594"/>
      <c r="O30" s="594"/>
      <c r="P30" s="594"/>
      <c r="Q30" s="594"/>
      <c r="R30" s="594"/>
      <c r="S30" s="594"/>
      <c r="T30" s="594"/>
      <c r="U30" s="594"/>
      <c r="V30" s="594"/>
      <c r="W30" s="594"/>
      <c r="X30" s="594"/>
      <c r="Y30" s="594"/>
      <c r="Z30" s="594"/>
      <c r="AA30" s="594"/>
    </row>
    <row r="31" spans="1:27">
      <c r="C31" s="594"/>
      <c r="D31" s="594"/>
      <c r="E31" s="594"/>
      <c r="F31" s="594"/>
      <c r="G31" s="594"/>
      <c r="H31" s="594"/>
      <c r="I31" s="594"/>
      <c r="J31" s="594"/>
      <c r="K31" s="594"/>
      <c r="L31" s="594"/>
      <c r="M31" s="594"/>
      <c r="N31" s="594"/>
      <c r="O31" s="594"/>
      <c r="P31" s="594"/>
      <c r="Q31" s="594"/>
      <c r="R31" s="594"/>
      <c r="S31" s="594"/>
      <c r="T31" s="594"/>
      <c r="U31" s="594"/>
      <c r="V31" s="594"/>
      <c r="W31" s="594"/>
      <c r="X31" s="594"/>
      <c r="Y31" s="594"/>
      <c r="Z31" s="594"/>
      <c r="AA31" s="594"/>
    </row>
    <row r="32" spans="1:27">
      <c r="C32" s="594"/>
      <c r="D32" s="594"/>
      <c r="E32" s="594"/>
      <c r="F32" s="594"/>
      <c r="G32" s="594"/>
      <c r="H32" s="594"/>
      <c r="I32" s="594"/>
      <c r="J32" s="594"/>
      <c r="K32" s="594"/>
      <c r="L32" s="594"/>
      <c r="M32" s="594"/>
      <c r="N32" s="594"/>
      <c r="O32" s="594"/>
      <c r="P32" s="594"/>
      <c r="Q32" s="594"/>
      <c r="R32" s="594"/>
      <c r="S32" s="594"/>
      <c r="T32" s="594"/>
      <c r="U32" s="594"/>
      <c r="V32" s="594"/>
      <c r="W32" s="594"/>
      <c r="X32" s="594"/>
      <c r="Y32" s="594"/>
      <c r="Z32" s="594"/>
      <c r="AA32" s="594"/>
    </row>
    <row r="33" spans="3:27">
      <c r="C33" s="594"/>
      <c r="D33" s="594"/>
      <c r="E33" s="594"/>
      <c r="F33" s="594"/>
      <c r="G33" s="594"/>
      <c r="H33" s="594"/>
      <c r="I33" s="594"/>
      <c r="J33" s="594"/>
      <c r="K33" s="594"/>
      <c r="L33" s="594"/>
      <c r="M33" s="594"/>
      <c r="N33" s="594"/>
      <c r="O33" s="594"/>
      <c r="P33" s="594"/>
      <c r="Q33" s="594"/>
      <c r="R33" s="594"/>
      <c r="S33" s="594"/>
      <c r="T33" s="594"/>
      <c r="U33" s="594"/>
      <c r="V33" s="594"/>
      <c r="W33" s="594"/>
      <c r="X33" s="594"/>
      <c r="Y33" s="594"/>
      <c r="Z33" s="594"/>
      <c r="AA33" s="594"/>
    </row>
    <row r="34" spans="3:27">
      <c r="C34" s="594"/>
      <c r="D34" s="594"/>
      <c r="E34" s="594"/>
      <c r="F34" s="594"/>
      <c r="G34" s="594"/>
      <c r="H34" s="594"/>
      <c r="I34" s="594"/>
      <c r="J34" s="594"/>
      <c r="K34" s="594"/>
      <c r="L34" s="594"/>
      <c r="M34" s="594"/>
      <c r="N34" s="594"/>
      <c r="O34" s="594"/>
      <c r="P34" s="594"/>
      <c r="Q34" s="594"/>
      <c r="R34" s="594"/>
      <c r="S34" s="594"/>
      <c r="T34" s="594"/>
      <c r="U34" s="594"/>
      <c r="V34" s="594"/>
      <c r="W34" s="594"/>
      <c r="X34" s="594"/>
      <c r="Y34" s="594"/>
      <c r="Z34" s="594"/>
      <c r="AA34" s="594"/>
    </row>
    <row r="35" spans="3:27">
      <c r="C35" s="594"/>
      <c r="D35" s="594"/>
      <c r="E35" s="594"/>
      <c r="F35" s="594"/>
      <c r="G35" s="594"/>
      <c r="H35" s="594"/>
      <c r="I35" s="594"/>
      <c r="J35" s="594"/>
      <c r="K35" s="594"/>
      <c r="L35" s="594"/>
      <c r="M35" s="594"/>
      <c r="N35" s="594"/>
      <c r="O35" s="594"/>
      <c r="P35" s="594"/>
      <c r="Q35" s="594"/>
      <c r="R35" s="594"/>
      <c r="S35" s="594"/>
      <c r="T35" s="594"/>
      <c r="U35" s="594"/>
      <c r="V35" s="594"/>
      <c r="W35" s="594"/>
      <c r="X35" s="594"/>
      <c r="Y35" s="594"/>
      <c r="Z35" s="594"/>
      <c r="AA35" s="594"/>
    </row>
    <row r="36" spans="3:27">
      <c r="C36" s="594"/>
      <c r="D36" s="594"/>
      <c r="E36" s="594"/>
      <c r="F36" s="594"/>
      <c r="G36" s="594"/>
      <c r="H36" s="594"/>
      <c r="I36" s="594"/>
      <c r="J36" s="594"/>
      <c r="K36" s="594"/>
      <c r="L36" s="594"/>
      <c r="M36" s="594"/>
      <c r="N36" s="594"/>
      <c r="O36" s="594"/>
      <c r="P36" s="594"/>
      <c r="Q36" s="594"/>
      <c r="R36" s="594"/>
      <c r="S36" s="594"/>
      <c r="T36" s="594"/>
      <c r="U36" s="594"/>
      <c r="V36" s="594"/>
      <c r="W36" s="594"/>
      <c r="X36" s="594"/>
      <c r="Y36" s="594"/>
      <c r="Z36" s="594"/>
      <c r="AA36" s="594"/>
    </row>
    <row r="37" spans="3:27">
      <c r="C37" s="594"/>
      <c r="D37" s="594"/>
      <c r="E37" s="594"/>
      <c r="F37" s="594"/>
      <c r="G37" s="594"/>
      <c r="H37" s="594"/>
      <c r="I37" s="594"/>
      <c r="J37" s="594"/>
      <c r="K37" s="594"/>
      <c r="L37" s="594"/>
      <c r="M37" s="594"/>
      <c r="N37" s="594"/>
      <c r="O37" s="594"/>
      <c r="P37" s="594"/>
      <c r="Q37" s="594"/>
      <c r="R37" s="594"/>
      <c r="S37" s="594"/>
      <c r="T37" s="594"/>
      <c r="U37" s="594"/>
      <c r="V37" s="594"/>
      <c r="W37" s="594"/>
      <c r="X37" s="594"/>
      <c r="Y37" s="594"/>
      <c r="Z37" s="594"/>
      <c r="AA37" s="594"/>
    </row>
    <row r="38" spans="3:27">
      <c r="C38" s="594"/>
      <c r="D38" s="594"/>
      <c r="E38" s="594"/>
      <c r="F38" s="594"/>
      <c r="G38" s="594"/>
      <c r="H38" s="594"/>
      <c r="I38" s="594"/>
      <c r="J38" s="594"/>
      <c r="K38" s="594"/>
      <c r="L38" s="594"/>
      <c r="M38" s="594"/>
      <c r="N38" s="594"/>
      <c r="O38" s="594"/>
      <c r="P38" s="594"/>
      <c r="Q38" s="594"/>
      <c r="R38" s="594"/>
      <c r="S38" s="594"/>
      <c r="T38" s="594"/>
      <c r="U38" s="594"/>
      <c r="V38" s="594"/>
      <c r="W38" s="594"/>
      <c r="X38" s="594"/>
      <c r="Y38" s="594"/>
      <c r="Z38" s="594"/>
      <c r="AA38" s="594"/>
    </row>
    <row r="39" spans="3:27">
      <c r="C39" s="594"/>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row>
    <row r="40" spans="3:27">
      <c r="C40" s="594"/>
    </row>
    <row r="41" spans="3:27">
      <c r="C41" s="594"/>
    </row>
    <row r="42" spans="3:27">
      <c r="C42" s="594"/>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L63"/>
  <sheetViews>
    <sheetView showGridLines="0" zoomScale="80" zoomScaleNormal="80" workbookViewId="0"/>
  </sheetViews>
  <sheetFormatPr defaultColWidth="9.140625" defaultRowHeight="12.75"/>
  <cols>
    <col min="1" max="1" width="11.85546875" style="371" bestFit="1" customWidth="1"/>
    <col min="2" max="2" width="93.42578125" style="371" customWidth="1"/>
    <col min="3" max="3" width="14.5703125" style="371" customWidth="1"/>
    <col min="4" max="5" width="16.140625" style="371" customWidth="1"/>
    <col min="6" max="6" width="16.140625" style="387" customWidth="1"/>
    <col min="7" max="7" width="25.28515625" style="387" customWidth="1"/>
    <col min="8" max="8" width="16.140625" style="371" customWidth="1"/>
    <col min="9" max="11" width="16.140625" style="387" customWidth="1"/>
    <col min="12" max="12" width="26.28515625" style="387" customWidth="1"/>
    <col min="13" max="16384" width="9.140625" style="371"/>
  </cols>
  <sheetData>
    <row r="1" spans="1:12" ht="13.5">
      <c r="A1" s="280" t="s">
        <v>108</v>
      </c>
      <c r="B1" s="233" t="str">
        <f>Info!C2</f>
        <v>სს "ბანკი ქართუ"</v>
      </c>
      <c r="F1" s="371"/>
      <c r="G1" s="371"/>
      <c r="I1" s="371"/>
      <c r="J1" s="371"/>
      <c r="K1" s="371"/>
      <c r="L1" s="371"/>
    </row>
    <row r="2" spans="1:12">
      <c r="A2" s="280" t="s">
        <v>109</v>
      </c>
      <c r="B2" s="591">
        <f>'1. key ratios'!B2</f>
        <v>45382</v>
      </c>
      <c r="F2" s="371"/>
      <c r="G2" s="371"/>
      <c r="I2" s="371"/>
      <c r="J2" s="371"/>
      <c r="K2" s="371"/>
      <c r="L2" s="371"/>
    </row>
    <row r="3" spans="1:12">
      <c r="A3" s="282" t="s">
        <v>594</v>
      </c>
      <c r="F3" s="371"/>
      <c r="G3" s="371"/>
      <c r="I3" s="371"/>
      <c r="J3" s="371"/>
      <c r="K3" s="371"/>
      <c r="L3" s="371"/>
    </row>
    <row r="4" spans="1:12">
      <c r="F4" s="371"/>
      <c r="G4" s="371"/>
      <c r="I4" s="371"/>
      <c r="J4" s="371"/>
      <c r="K4" s="371"/>
      <c r="L4" s="371"/>
    </row>
    <row r="5" spans="1:12" ht="37.5" customHeight="1">
      <c r="A5" s="756" t="s">
        <v>595</v>
      </c>
      <c r="B5" s="757"/>
      <c r="C5" s="805" t="s">
        <v>596</v>
      </c>
      <c r="D5" s="806"/>
      <c r="E5" s="806"/>
      <c r="F5" s="806"/>
      <c r="G5" s="806"/>
      <c r="H5" s="805" t="s">
        <v>907</v>
      </c>
      <c r="I5" s="807"/>
      <c r="J5" s="807"/>
      <c r="K5" s="807"/>
      <c r="L5" s="808"/>
    </row>
    <row r="6" spans="1:12" ht="39.6" customHeight="1">
      <c r="A6" s="760"/>
      <c r="B6" s="761"/>
      <c r="C6" s="286"/>
      <c r="D6" s="369" t="s">
        <v>892</v>
      </c>
      <c r="E6" s="369" t="s">
        <v>891</v>
      </c>
      <c r="F6" s="369" t="s">
        <v>890</v>
      </c>
      <c r="G6" s="369" t="s">
        <v>889</v>
      </c>
      <c r="H6" s="388"/>
      <c r="I6" s="369" t="s">
        <v>892</v>
      </c>
      <c r="J6" s="369" t="s">
        <v>891</v>
      </c>
      <c r="K6" s="369" t="s">
        <v>890</v>
      </c>
      <c r="L6" s="369" t="s">
        <v>889</v>
      </c>
    </row>
    <row r="7" spans="1:12">
      <c r="A7" s="361">
        <v>1</v>
      </c>
      <c r="B7" s="374" t="s">
        <v>518</v>
      </c>
      <c r="C7" s="493">
        <v>7742573.8054932831</v>
      </c>
      <c r="D7" s="493">
        <v>6983829.6841242854</v>
      </c>
      <c r="E7" s="493">
        <v>13918.92</v>
      </c>
      <c r="F7" s="493">
        <v>744825.20136899792</v>
      </c>
      <c r="G7" s="493">
        <v>0</v>
      </c>
      <c r="H7" s="493">
        <v>340727.68457341287</v>
      </c>
      <c r="I7" s="493">
        <v>261630.88479935037</v>
      </c>
      <c r="J7" s="493">
        <v>28.117247214610799</v>
      </c>
      <c r="K7" s="493">
        <v>79068.682526847828</v>
      </c>
      <c r="L7" s="493">
        <v>0</v>
      </c>
    </row>
    <row r="8" spans="1:12">
      <c r="A8" s="361">
        <v>2</v>
      </c>
      <c r="B8" s="374" t="s">
        <v>519</v>
      </c>
      <c r="C8" s="493">
        <v>5783609.2240205873</v>
      </c>
      <c r="D8" s="493">
        <v>5537243.374931871</v>
      </c>
      <c r="E8" s="493">
        <v>3503.7200000000003</v>
      </c>
      <c r="F8" s="493">
        <v>242862.12908871722</v>
      </c>
      <c r="G8" s="493">
        <v>0</v>
      </c>
      <c r="H8" s="493">
        <v>11903.408049341224</v>
      </c>
      <c r="I8" s="493">
        <v>6934.0930829904073</v>
      </c>
      <c r="J8" s="493">
        <v>350.37200000000007</v>
      </c>
      <c r="K8" s="493">
        <v>4618.9429663508181</v>
      </c>
      <c r="L8" s="493">
        <v>0</v>
      </c>
    </row>
    <row r="9" spans="1:12">
      <c r="A9" s="361">
        <v>3</v>
      </c>
      <c r="B9" s="374" t="s">
        <v>868</v>
      </c>
      <c r="C9" s="493">
        <v>0</v>
      </c>
      <c r="D9" s="493">
        <v>0</v>
      </c>
      <c r="E9" s="493">
        <v>0</v>
      </c>
      <c r="F9" s="493">
        <v>0</v>
      </c>
      <c r="G9" s="493">
        <v>0</v>
      </c>
      <c r="H9" s="493">
        <v>0</v>
      </c>
      <c r="I9" s="493">
        <v>0</v>
      </c>
      <c r="J9" s="493">
        <v>0</v>
      </c>
      <c r="K9" s="493">
        <v>0</v>
      </c>
      <c r="L9" s="493">
        <v>0</v>
      </c>
    </row>
    <row r="10" spans="1:12">
      <c r="A10" s="361">
        <v>4</v>
      </c>
      <c r="B10" s="374" t="s">
        <v>520</v>
      </c>
      <c r="C10" s="493">
        <v>86661507.660215989</v>
      </c>
      <c r="D10" s="493">
        <v>44100927.417481206</v>
      </c>
      <c r="E10" s="493">
        <v>9749858.3226340003</v>
      </c>
      <c r="F10" s="493">
        <v>32810721.920100745</v>
      </c>
      <c r="G10" s="493">
        <v>0</v>
      </c>
      <c r="H10" s="493">
        <v>8135820.4645595709</v>
      </c>
      <c r="I10" s="493">
        <v>173499.33313517598</v>
      </c>
      <c r="J10" s="493">
        <v>43228.818639999998</v>
      </c>
      <c r="K10" s="493">
        <v>7919092.3127843952</v>
      </c>
      <c r="L10" s="493">
        <v>0</v>
      </c>
    </row>
    <row r="11" spans="1:12">
      <c r="A11" s="361">
        <v>5</v>
      </c>
      <c r="B11" s="374" t="s">
        <v>521</v>
      </c>
      <c r="C11" s="493">
        <v>80135348.87896122</v>
      </c>
      <c r="D11" s="493">
        <v>57031963.191452459</v>
      </c>
      <c r="E11" s="493">
        <v>6857821.8372637974</v>
      </c>
      <c r="F11" s="493">
        <v>16245563.850245003</v>
      </c>
      <c r="G11" s="493">
        <v>0</v>
      </c>
      <c r="H11" s="493">
        <v>5422647.8621334611</v>
      </c>
      <c r="I11" s="493">
        <v>394711.28410608403</v>
      </c>
      <c r="J11" s="493">
        <v>738262.70431033825</v>
      </c>
      <c r="K11" s="493">
        <v>4289673.8737170398</v>
      </c>
      <c r="L11" s="493">
        <v>0</v>
      </c>
    </row>
    <row r="12" spans="1:12">
      <c r="A12" s="361">
        <v>6</v>
      </c>
      <c r="B12" s="374" t="s">
        <v>522</v>
      </c>
      <c r="C12" s="493">
        <v>30937406.209106054</v>
      </c>
      <c r="D12" s="493">
        <v>30865162.735556055</v>
      </c>
      <c r="E12" s="493">
        <v>0</v>
      </c>
      <c r="F12" s="493">
        <v>72243.47355000001</v>
      </c>
      <c r="G12" s="493">
        <v>0</v>
      </c>
      <c r="H12" s="493">
        <v>329963.53238293127</v>
      </c>
      <c r="I12" s="493">
        <v>329602.31501518126</v>
      </c>
      <c r="J12" s="493">
        <v>0</v>
      </c>
      <c r="K12" s="493">
        <v>361.21736775000187</v>
      </c>
      <c r="L12" s="493">
        <v>0</v>
      </c>
    </row>
    <row r="13" spans="1:12">
      <c r="A13" s="361">
        <v>7</v>
      </c>
      <c r="B13" s="374" t="s">
        <v>523</v>
      </c>
      <c r="C13" s="493">
        <v>14740971.215353413</v>
      </c>
      <c r="D13" s="493">
        <v>4365705.3653169209</v>
      </c>
      <c r="E13" s="493">
        <v>4556751.8963594884</v>
      </c>
      <c r="F13" s="493">
        <v>5818513.9536769986</v>
      </c>
      <c r="G13" s="493">
        <v>0</v>
      </c>
      <c r="H13" s="493">
        <v>970097.8977981616</v>
      </c>
      <c r="I13" s="493">
        <v>5867.0303931437074</v>
      </c>
      <c r="J13" s="493">
        <v>82003.020152248442</v>
      </c>
      <c r="K13" s="493">
        <v>882227.84725276928</v>
      </c>
      <c r="L13" s="493">
        <v>0</v>
      </c>
    </row>
    <row r="14" spans="1:12">
      <c r="A14" s="361">
        <v>8</v>
      </c>
      <c r="B14" s="374" t="s">
        <v>524</v>
      </c>
      <c r="C14" s="493">
        <v>2569402.1724074944</v>
      </c>
      <c r="D14" s="493">
        <v>2308704.3748401501</v>
      </c>
      <c r="E14" s="493">
        <v>0</v>
      </c>
      <c r="F14" s="493">
        <v>260697.79756734398</v>
      </c>
      <c r="G14" s="493">
        <v>0</v>
      </c>
      <c r="H14" s="493">
        <v>4913.246364943845</v>
      </c>
      <c r="I14" s="493">
        <v>3609.7573771071065</v>
      </c>
      <c r="J14" s="493">
        <v>0</v>
      </c>
      <c r="K14" s="493">
        <v>1303.4889878367389</v>
      </c>
      <c r="L14" s="493">
        <v>0</v>
      </c>
    </row>
    <row r="15" spans="1:12">
      <c r="A15" s="361">
        <v>9</v>
      </c>
      <c r="B15" s="374" t="s">
        <v>525</v>
      </c>
      <c r="C15" s="493">
        <v>146356854.42203739</v>
      </c>
      <c r="D15" s="493">
        <v>140771827.28683943</v>
      </c>
      <c r="E15" s="493">
        <v>130436.02719468244</v>
      </c>
      <c r="F15" s="493">
        <v>5454591.1080032531</v>
      </c>
      <c r="G15" s="493">
        <v>0</v>
      </c>
      <c r="H15" s="493">
        <v>2288390.2834496093</v>
      </c>
      <c r="I15" s="493">
        <v>1076013.0503361307</v>
      </c>
      <c r="J15" s="493">
        <v>9242.696812131584</v>
      </c>
      <c r="K15" s="493">
        <v>1203134.5363013472</v>
      </c>
      <c r="L15" s="493">
        <v>0</v>
      </c>
    </row>
    <row r="16" spans="1:12">
      <c r="A16" s="361">
        <v>10</v>
      </c>
      <c r="B16" s="374" t="s">
        <v>526</v>
      </c>
      <c r="C16" s="493">
        <v>4541521.9952273406</v>
      </c>
      <c r="D16" s="493">
        <v>4516542.0952273412</v>
      </c>
      <c r="E16" s="493">
        <v>24979.9</v>
      </c>
      <c r="F16" s="493">
        <v>0</v>
      </c>
      <c r="G16" s="493">
        <v>0</v>
      </c>
      <c r="H16" s="493">
        <v>1868.2205982726114</v>
      </c>
      <c r="I16" s="493">
        <v>1818.7829668022255</v>
      </c>
      <c r="J16" s="493">
        <v>49.437631470385753</v>
      </c>
      <c r="K16" s="493">
        <v>0</v>
      </c>
      <c r="L16" s="493">
        <v>0</v>
      </c>
    </row>
    <row r="17" spans="1:12">
      <c r="A17" s="361">
        <v>11</v>
      </c>
      <c r="B17" s="374" t="s">
        <v>527</v>
      </c>
      <c r="C17" s="493">
        <v>677173.01687704644</v>
      </c>
      <c r="D17" s="493">
        <v>677173.01687704644</v>
      </c>
      <c r="E17" s="493">
        <v>0</v>
      </c>
      <c r="F17" s="493">
        <v>0</v>
      </c>
      <c r="G17" s="493">
        <v>0</v>
      </c>
      <c r="H17" s="493">
        <v>136.59909026666119</v>
      </c>
      <c r="I17" s="493">
        <v>136.59909026666119</v>
      </c>
      <c r="J17" s="493">
        <v>0</v>
      </c>
      <c r="K17" s="493">
        <v>0</v>
      </c>
      <c r="L17" s="493">
        <v>0</v>
      </c>
    </row>
    <row r="18" spans="1:12">
      <c r="A18" s="361">
        <v>12</v>
      </c>
      <c r="B18" s="374" t="s">
        <v>528</v>
      </c>
      <c r="C18" s="493">
        <v>30692010.47201569</v>
      </c>
      <c r="D18" s="493">
        <v>5743036.6423319997</v>
      </c>
      <c r="E18" s="493">
        <v>960557.78</v>
      </c>
      <c r="F18" s="493">
        <v>23988416.049683698</v>
      </c>
      <c r="G18" s="493">
        <v>0</v>
      </c>
      <c r="H18" s="493">
        <v>7361881.409514863</v>
      </c>
      <c r="I18" s="493">
        <v>94798.678981271747</v>
      </c>
      <c r="J18" s="493">
        <v>843.72378078832833</v>
      </c>
      <c r="K18" s="493">
        <v>7266239.006752803</v>
      </c>
      <c r="L18" s="493">
        <v>0</v>
      </c>
    </row>
    <row r="19" spans="1:12">
      <c r="A19" s="361">
        <v>13</v>
      </c>
      <c r="B19" s="374" t="s">
        <v>529</v>
      </c>
      <c r="C19" s="493">
        <v>32430164.972841501</v>
      </c>
      <c r="D19" s="493">
        <v>29133275.705691382</v>
      </c>
      <c r="E19" s="493">
        <v>100514.8</v>
      </c>
      <c r="F19" s="493">
        <v>3196374.4671501154</v>
      </c>
      <c r="G19" s="493">
        <v>0</v>
      </c>
      <c r="H19" s="493">
        <v>637819.1992608849</v>
      </c>
      <c r="I19" s="493">
        <v>16003.805105890406</v>
      </c>
      <c r="J19" s="493">
        <v>3486.4185615020001</v>
      </c>
      <c r="K19" s="493">
        <v>618328.97559349251</v>
      </c>
      <c r="L19" s="493">
        <v>0</v>
      </c>
    </row>
    <row r="20" spans="1:12">
      <c r="A20" s="361">
        <v>14</v>
      </c>
      <c r="B20" s="374" t="s">
        <v>530</v>
      </c>
      <c r="C20" s="493">
        <v>38987620.371880643</v>
      </c>
      <c r="D20" s="493">
        <v>13793523.569667833</v>
      </c>
      <c r="E20" s="493">
        <v>2870205.6696980251</v>
      </c>
      <c r="F20" s="493">
        <v>21698791.304828797</v>
      </c>
      <c r="G20" s="493">
        <v>625099.82768600003</v>
      </c>
      <c r="H20" s="493">
        <v>480228.46160218288</v>
      </c>
      <c r="I20" s="493">
        <v>20173.790595431525</v>
      </c>
      <c r="J20" s="493">
        <v>5683.634645812981</v>
      </c>
      <c r="K20" s="493">
        <v>451245.53722250817</v>
      </c>
      <c r="L20" s="493">
        <v>3125.4991384300583</v>
      </c>
    </row>
    <row r="21" spans="1:12">
      <c r="A21" s="361">
        <v>15</v>
      </c>
      <c r="B21" s="374" t="s">
        <v>531</v>
      </c>
      <c r="C21" s="493">
        <v>1315038.0296996345</v>
      </c>
      <c r="D21" s="493">
        <v>879284.32624663447</v>
      </c>
      <c r="E21" s="493">
        <v>0</v>
      </c>
      <c r="F21" s="493">
        <v>435753.70345300005</v>
      </c>
      <c r="G21" s="493">
        <v>0</v>
      </c>
      <c r="H21" s="493">
        <v>66492.330062653768</v>
      </c>
      <c r="I21" s="493">
        <v>1385.5665219156256</v>
      </c>
      <c r="J21" s="493">
        <v>0</v>
      </c>
      <c r="K21" s="493">
        <v>65106.763540738146</v>
      </c>
      <c r="L21" s="493">
        <v>0</v>
      </c>
    </row>
    <row r="22" spans="1:12">
      <c r="A22" s="361">
        <v>16</v>
      </c>
      <c r="B22" s="374" t="s">
        <v>532</v>
      </c>
      <c r="C22" s="493">
        <v>77532553.026416913</v>
      </c>
      <c r="D22" s="493">
        <v>77532553.026416913</v>
      </c>
      <c r="E22" s="493">
        <v>0</v>
      </c>
      <c r="F22" s="493">
        <v>0</v>
      </c>
      <c r="G22" s="493">
        <v>0</v>
      </c>
      <c r="H22" s="493">
        <v>211382.14370000002</v>
      </c>
      <c r="I22" s="493">
        <v>211382.14370000002</v>
      </c>
      <c r="J22" s="493">
        <v>0</v>
      </c>
      <c r="K22" s="493">
        <v>0</v>
      </c>
      <c r="L22" s="493">
        <v>0</v>
      </c>
    </row>
    <row r="23" spans="1:12">
      <c r="A23" s="361">
        <v>17</v>
      </c>
      <c r="B23" s="374" t="s">
        <v>533</v>
      </c>
      <c r="C23" s="493">
        <v>18211432.070503272</v>
      </c>
      <c r="D23" s="493">
        <v>18211432.070503272</v>
      </c>
      <c r="E23" s="493">
        <v>0</v>
      </c>
      <c r="F23" s="493">
        <v>0</v>
      </c>
      <c r="G23" s="493">
        <v>0</v>
      </c>
      <c r="H23" s="493">
        <v>16709.776053644986</v>
      </c>
      <c r="I23" s="493">
        <v>16709.776053644986</v>
      </c>
      <c r="J23" s="493">
        <v>0</v>
      </c>
      <c r="K23" s="493">
        <v>0</v>
      </c>
      <c r="L23" s="493">
        <v>0</v>
      </c>
    </row>
    <row r="24" spans="1:12">
      <c r="A24" s="361">
        <v>18</v>
      </c>
      <c r="B24" s="374" t="s">
        <v>534</v>
      </c>
      <c r="C24" s="493">
        <v>3350423.613094083</v>
      </c>
      <c r="D24" s="493">
        <v>1027259.7489560831</v>
      </c>
      <c r="E24" s="493">
        <v>0</v>
      </c>
      <c r="F24" s="493">
        <v>2323163.8641380002</v>
      </c>
      <c r="G24" s="493">
        <v>0</v>
      </c>
      <c r="H24" s="493">
        <v>646006.5799432263</v>
      </c>
      <c r="I24" s="493">
        <v>1419.4164432264174</v>
      </c>
      <c r="J24" s="493">
        <v>0</v>
      </c>
      <c r="K24" s="493">
        <v>644587.16349999991</v>
      </c>
      <c r="L24" s="493">
        <v>0</v>
      </c>
    </row>
    <row r="25" spans="1:12">
      <c r="A25" s="361">
        <v>19</v>
      </c>
      <c r="B25" s="374" t="s">
        <v>535</v>
      </c>
      <c r="C25" s="493">
        <v>9366070.286308445</v>
      </c>
      <c r="D25" s="493">
        <v>9366070.286308445</v>
      </c>
      <c r="E25" s="493">
        <v>0</v>
      </c>
      <c r="F25" s="493">
        <v>0</v>
      </c>
      <c r="G25" s="493">
        <v>0</v>
      </c>
      <c r="H25" s="493">
        <v>53418.293337269541</v>
      </c>
      <c r="I25" s="493">
        <v>53418.293337269541</v>
      </c>
      <c r="J25" s="493">
        <v>0</v>
      </c>
      <c r="K25" s="493">
        <v>0</v>
      </c>
      <c r="L25" s="493">
        <v>0</v>
      </c>
    </row>
    <row r="26" spans="1:12">
      <c r="A26" s="361">
        <v>20</v>
      </c>
      <c r="B26" s="374" t="s">
        <v>536</v>
      </c>
      <c r="C26" s="493">
        <v>29444363.783806205</v>
      </c>
      <c r="D26" s="493">
        <v>29165267.772052225</v>
      </c>
      <c r="E26" s="493">
        <v>278941.5017539796</v>
      </c>
      <c r="F26" s="493">
        <v>154.51</v>
      </c>
      <c r="G26" s="493">
        <v>0</v>
      </c>
      <c r="H26" s="493">
        <v>216750.5235859087</v>
      </c>
      <c r="I26" s="493">
        <v>216029.33919321542</v>
      </c>
      <c r="J26" s="493">
        <v>566.67439269328838</v>
      </c>
      <c r="K26" s="493">
        <v>154.51</v>
      </c>
      <c r="L26" s="493">
        <v>0</v>
      </c>
    </row>
    <row r="27" spans="1:12">
      <c r="A27" s="361">
        <v>21</v>
      </c>
      <c r="B27" s="374" t="s">
        <v>537</v>
      </c>
      <c r="C27" s="493">
        <v>1562334.2527042178</v>
      </c>
      <c r="D27" s="493">
        <v>1562080.6275042179</v>
      </c>
      <c r="E27" s="493">
        <v>0</v>
      </c>
      <c r="F27" s="493">
        <v>253.62520000000001</v>
      </c>
      <c r="G27" s="493">
        <v>0</v>
      </c>
      <c r="H27" s="493">
        <v>3151.6974704660324</v>
      </c>
      <c r="I27" s="493">
        <v>2898.0722704660325</v>
      </c>
      <c r="J27" s="493">
        <v>0</v>
      </c>
      <c r="K27" s="493">
        <v>253.62520000000001</v>
      </c>
      <c r="L27" s="493">
        <v>0</v>
      </c>
    </row>
    <row r="28" spans="1:12">
      <c r="A28" s="361">
        <v>22</v>
      </c>
      <c r="B28" s="374" t="s">
        <v>538</v>
      </c>
      <c r="C28" s="493">
        <v>50601640.135623761</v>
      </c>
      <c r="D28" s="493">
        <v>32675325.506418094</v>
      </c>
      <c r="E28" s="493">
        <v>0</v>
      </c>
      <c r="F28" s="493">
        <v>17926314.629205681</v>
      </c>
      <c r="G28" s="493">
        <v>0</v>
      </c>
      <c r="H28" s="493">
        <v>15891491.844498679</v>
      </c>
      <c r="I28" s="493">
        <v>11339.48236</v>
      </c>
      <c r="J28" s="493">
        <v>0</v>
      </c>
      <c r="K28" s="493">
        <v>15880152.362138681</v>
      </c>
      <c r="L28" s="493">
        <v>0</v>
      </c>
    </row>
    <row r="29" spans="1:12">
      <c r="A29" s="361">
        <v>23</v>
      </c>
      <c r="B29" s="374" t="s">
        <v>539</v>
      </c>
      <c r="C29" s="493">
        <v>85550958.561046153</v>
      </c>
      <c r="D29" s="493">
        <v>76907595.337697104</v>
      </c>
      <c r="E29" s="493">
        <v>1702062.1917065582</v>
      </c>
      <c r="F29" s="493">
        <v>6941301.0316425096</v>
      </c>
      <c r="G29" s="493">
        <v>0</v>
      </c>
      <c r="H29" s="493">
        <v>1098136.2675680679</v>
      </c>
      <c r="I29" s="493">
        <v>800143.32031805941</v>
      </c>
      <c r="J29" s="493">
        <v>5203.0997289642619</v>
      </c>
      <c r="K29" s="493">
        <v>292789.84752104362</v>
      </c>
      <c r="L29" s="493">
        <v>0</v>
      </c>
    </row>
    <row r="30" spans="1:12">
      <c r="A30" s="361">
        <v>24</v>
      </c>
      <c r="B30" s="374" t="s">
        <v>540</v>
      </c>
      <c r="C30" s="493">
        <v>38480610.176176138</v>
      </c>
      <c r="D30" s="493">
        <v>32888016.055002134</v>
      </c>
      <c r="E30" s="493">
        <v>139810.93</v>
      </c>
      <c r="F30" s="493">
        <v>5452783.1911739996</v>
      </c>
      <c r="G30" s="493">
        <v>0</v>
      </c>
      <c r="H30" s="493">
        <v>889714.48008705932</v>
      </c>
      <c r="I30" s="493">
        <v>13384.111774572882</v>
      </c>
      <c r="J30" s="493">
        <v>301.91644341013347</v>
      </c>
      <c r="K30" s="493">
        <v>876028.45186907612</v>
      </c>
      <c r="L30" s="493">
        <v>0</v>
      </c>
    </row>
    <row r="31" spans="1:12">
      <c r="A31" s="361">
        <v>25</v>
      </c>
      <c r="B31" s="374" t="s">
        <v>541</v>
      </c>
      <c r="C31" s="493">
        <v>56937021.343126655</v>
      </c>
      <c r="D31" s="493">
        <v>50250717.10521777</v>
      </c>
      <c r="E31" s="493">
        <v>1255635.1796479973</v>
      </c>
      <c r="F31" s="493">
        <v>4664917.0756979482</v>
      </c>
      <c r="G31" s="493">
        <v>765751.98256299994</v>
      </c>
      <c r="H31" s="493">
        <v>2097161.9727677708</v>
      </c>
      <c r="I31" s="493">
        <v>220574.45524311886</v>
      </c>
      <c r="J31" s="493">
        <v>4539.5159745317378</v>
      </c>
      <c r="K31" s="493">
        <v>1870042.4248055534</v>
      </c>
      <c r="L31" s="493">
        <v>2005.5767445683273</v>
      </c>
    </row>
    <row r="32" spans="1:12">
      <c r="A32" s="361">
        <v>26</v>
      </c>
      <c r="B32" s="374" t="s">
        <v>597</v>
      </c>
      <c r="C32" s="493">
        <v>450552.08184499969</v>
      </c>
      <c r="D32" s="493">
        <v>332708.69244499999</v>
      </c>
      <c r="E32" s="493">
        <v>4898.9799999999996</v>
      </c>
      <c r="F32" s="493">
        <v>112944.40940000008</v>
      </c>
      <c r="G32" s="493">
        <v>0</v>
      </c>
      <c r="H32" s="493">
        <v>120088.48124890013</v>
      </c>
      <c r="I32" s="493">
        <v>6654.1738489000008</v>
      </c>
      <c r="J32" s="493">
        <v>489.89800000000002</v>
      </c>
      <c r="K32" s="493">
        <v>112944.40940000008</v>
      </c>
      <c r="L32" s="493">
        <v>0</v>
      </c>
    </row>
    <row r="33" spans="1:12">
      <c r="A33" s="361">
        <v>27</v>
      </c>
      <c r="B33" s="416" t="s">
        <v>66</v>
      </c>
      <c r="C33" s="498">
        <f>SUM(C7:C32)</f>
        <v>855059161.77678823</v>
      </c>
      <c r="D33" s="498">
        <f t="shared" ref="D33:L33" si="0">SUM(D7:D32)</f>
        <v>676627225.01510596</v>
      </c>
      <c r="E33" s="498">
        <f t="shared" si="0"/>
        <v>28649897.656258527</v>
      </c>
      <c r="F33" s="498">
        <f t="shared" si="0"/>
        <v>148391187.29517481</v>
      </c>
      <c r="G33" s="498">
        <f t="shared" si="0"/>
        <v>1390851.8102489999</v>
      </c>
      <c r="H33" s="498">
        <f t="shared" si="0"/>
        <v>47296902.659701541</v>
      </c>
      <c r="I33" s="498">
        <f t="shared" si="0"/>
        <v>3940137.5560492161</v>
      </c>
      <c r="J33" s="498">
        <f t="shared" si="0"/>
        <v>894280.04832110612</v>
      </c>
      <c r="K33" s="498">
        <f t="shared" si="0"/>
        <v>42457353.979448237</v>
      </c>
      <c r="L33" s="498">
        <f t="shared" si="0"/>
        <v>5131.0758829983861</v>
      </c>
    </row>
    <row r="35" spans="1:12">
      <c r="B35" s="415"/>
      <c r="C35" s="598"/>
      <c r="D35" s="598"/>
      <c r="E35" s="598"/>
      <c r="F35" s="598"/>
      <c r="G35" s="598"/>
      <c r="H35" s="598"/>
      <c r="I35" s="598"/>
      <c r="J35" s="598"/>
      <c r="K35" s="598"/>
      <c r="L35" s="598"/>
    </row>
    <row r="36" spans="1:12">
      <c r="C36" s="598"/>
      <c r="D36" s="598"/>
      <c r="E36" s="598"/>
      <c r="F36" s="598"/>
      <c r="G36" s="598"/>
      <c r="H36" s="598"/>
      <c r="I36" s="598"/>
      <c r="J36" s="598"/>
      <c r="K36" s="598"/>
      <c r="L36" s="598"/>
    </row>
    <row r="37" spans="1:12">
      <c r="C37" s="598"/>
      <c r="D37" s="598"/>
      <c r="E37" s="598"/>
      <c r="F37" s="598"/>
      <c r="G37" s="598"/>
      <c r="H37" s="598"/>
      <c r="I37" s="598"/>
      <c r="J37" s="598"/>
      <c r="K37" s="598"/>
      <c r="L37" s="598"/>
    </row>
    <row r="38" spans="1:12">
      <c r="C38" s="598"/>
      <c r="D38" s="598"/>
      <c r="E38" s="598"/>
      <c r="F38" s="598"/>
      <c r="G38" s="598"/>
      <c r="H38" s="598"/>
      <c r="I38" s="598"/>
      <c r="J38" s="598"/>
      <c r="K38" s="598"/>
      <c r="L38" s="598"/>
    </row>
    <row r="39" spans="1:12">
      <c r="C39" s="598"/>
      <c r="D39" s="598"/>
      <c r="E39" s="598"/>
      <c r="F39" s="598"/>
      <c r="G39" s="598"/>
      <c r="H39" s="598"/>
      <c r="I39" s="598"/>
      <c r="J39" s="598"/>
      <c r="K39" s="598"/>
      <c r="L39" s="598"/>
    </row>
    <row r="40" spans="1:12">
      <c r="C40" s="598"/>
      <c r="D40" s="598"/>
      <c r="E40" s="598"/>
      <c r="F40" s="598"/>
      <c r="G40" s="598"/>
      <c r="H40" s="598"/>
      <c r="I40" s="598"/>
      <c r="J40" s="598"/>
      <c r="K40" s="598"/>
      <c r="L40" s="598"/>
    </row>
    <row r="41" spans="1:12">
      <c r="C41" s="598"/>
      <c r="D41" s="598"/>
      <c r="E41" s="598"/>
      <c r="F41" s="598"/>
      <c r="G41" s="598"/>
      <c r="H41" s="598"/>
      <c r="I41" s="598"/>
      <c r="J41" s="598"/>
      <c r="K41" s="598"/>
      <c r="L41" s="598"/>
    </row>
    <row r="42" spans="1:12">
      <c r="C42" s="598"/>
      <c r="D42" s="598"/>
      <c r="E42" s="598"/>
      <c r="F42" s="598"/>
      <c r="G42" s="598"/>
      <c r="H42" s="598"/>
      <c r="I42" s="598"/>
      <c r="J42" s="598"/>
      <c r="K42" s="598"/>
      <c r="L42" s="598"/>
    </row>
    <row r="43" spans="1:12">
      <c r="C43" s="598"/>
      <c r="D43" s="598"/>
      <c r="E43" s="598"/>
      <c r="F43" s="598"/>
      <c r="G43" s="598"/>
      <c r="H43" s="598"/>
      <c r="I43" s="598"/>
      <c r="J43" s="598"/>
      <c r="K43" s="598"/>
      <c r="L43" s="598"/>
    </row>
    <row r="44" spans="1:12">
      <c r="C44" s="598"/>
      <c r="D44" s="598"/>
      <c r="E44" s="598"/>
      <c r="F44" s="598"/>
      <c r="G44" s="598"/>
      <c r="H44" s="598"/>
      <c r="I44" s="598"/>
      <c r="J44" s="598"/>
      <c r="K44" s="598"/>
      <c r="L44" s="598"/>
    </row>
    <row r="45" spans="1:12">
      <c r="C45" s="598"/>
      <c r="D45" s="598"/>
      <c r="E45" s="598"/>
      <c r="F45" s="598"/>
      <c r="G45" s="598"/>
      <c r="H45" s="598"/>
      <c r="I45" s="598"/>
      <c r="J45" s="598"/>
      <c r="K45" s="598"/>
      <c r="L45" s="598"/>
    </row>
    <row r="46" spans="1:12">
      <c r="C46" s="598"/>
      <c r="D46" s="598"/>
      <c r="E46" s="598"/>
      <c r="F46" s="598"/>
      <c r="G46" s="598"/>
      <c r="H46" s="598"/>
      <c r="I46" s="598"/>
      <c r="J46" s="598"/>
      <c r="K46" s="598"/>
      <c r="L46" s="598"/>
    </row>
    <row r="47" spans="1:12">
      <c r="C47" s="598"/>
      <c r="D47" s="598"/>
      <c r="E47" s="598"/>
      <c r="F47" s="598"/>
      <c r="G47" s="598"/>
      <c r="H47" s="598"/>
      <c r="I47" s="598"/>
      <c r="J47" s="598"/>
      <c r="K47" s="598"/>
      <c r="L47" s="598"/>
    </row>
    <row r="48" spans="1:12">
      <c r="C48" s="598"/>
      <c r="D48" s="598"/>
      <c r="E48" s="598"/>
      <c r="F48" s="598"/>
      <c r="G48" s="598"/>
      <c r="H48" s="598"/>
      <c r="I48" s="598"/>
      <c r="J48" s="598"/>
      <c r="K48" s="598"/>
      <c r="L48" s="598"/>
    </row>
    <row r="49" spans="3:12">
      <c r="C49" s="598"/>
      <c r="D49" s="598"/>
      <c r="E49" s="598"/>
      <c r="F49" s="598"/>
      <c r="G49" s="598"/>
      <c r="H49" s="598"/>
      <c r="I49" s="598"/>
      <c r="J49" s="598"/>
      <c r="K49" s="598"/>
      <c r="L49" s="598"/>
    </row>
    <row r="50" spans="3:12">
      <c r="C50" s="598"/>
      <c r="D50" s="598"/>
      <c r="E50" s="598"/>
      <c r="F50" s="598"/>
      <c r="G50" s="598"/>
      <c r="H50" s="598"/>
      <c r="I50" s="598"/>
      <c r="J50" s="598"/>
      <c r="K50" s="598"/>
      <c r="L50" s="598"/>
    </row>
    <row r="51" spans="3:12">
      <c r="C51" s="598"/>
      <c r="D51" s="598"/>
      <c r="E51" s="598"/>
      <c r="F51" s="598"/>
      <c r="G51" s="598"/>
      <c r="H51" s="598"/>
      <c r="I51" s="598"/>
      <c r="J51" s="598"/>
      <c r="K51" s="598"/>
      <c r="L51" s="598"/>
    </row>
    <row r="52" spans="3:12">
      <c r="C52" s="598"/>
      <c r="D52" s="598"/>
      <c r="E52" s="598"/>
      <c r="F52" s="598"/>
      <c r="G52" s="598"/>
      <c r="H52" s="598"/>
      <c r="I52" s="598"/>
      <c r="J52" s="598"/>
      <c r="K52" s="598"/>
      <c r="L52" s="598"/>
    </row>
    <row r="53" spans="3:12">
      <c r="C53" s="598"/>
      <c r="D53" s="598"/>
      <c r="E53" s="598"/>
      <c r="F53" s="598"/>
      <c r="G53" s="598"/>
      <c r="H53" s="598"/>
      <c r="I53" s="598"/>
      <c r="J53" s="598"/>
      <c r="K53" s="598"/>
      <c r="L53" s="598"/>
    </row>
    <row r="54" spans="3:12">
      <c r="C54" s="598"/>
      <c r="D54" s="598"/>
      <c r="E54" s="598"/>
      <c r="F54" s="598"/>
      <c r="G54" s="598"/>
      <c r="H54" s="598"/>
      <c r="I54" s="598"/>
      <c r="J54" s="598"/>
      <c r="K54" s="598"/>
      <c r="L54" s="598"/>
    </row>
    <row r="55" spans="3:12">
      <c r="C55" s="598"/>
      <c r="D55" s="598"/>
      <c r="E55" s="598"/>
      <c r="F55" s="598"/>
      <c r="G55" s="598"/>
      <c r="H55" s="598"/>
      <c r="I55" s="598"/>
      <c r="J55" s="598"/>
      <c r="K55" s="598"/>
      <c r="L55" s="598"/>
    </row>
    <row r="56" spans="3:12">
      <c r="C56" s="598"/>
      <c r="D56" s="598"/>
      <c r="E56" s="598"/>
      <c r="F56" s="598"/>
      <c r="G56" s="598"/>
      <c r="H56" s="598"/>
      <c r="I56" s="598"/>
      <c r="J56" s="598"/>
      <c r="K56" s="598"/>
      <c r="L56" s="598"/>
    </row>
    <row r="57" spans="3:12">
      <c r="C57" s="598"/>
      <c r="D57" s="598"/>
      <c r="E57" s="598"/>
      <c r="F57" s="598"/>
      <c r="G57" s="598"/>
      <c r="H57" s="598"/>
      <c r="I57" s="598"/>
      <c r="J57" s="598"/>
      <c r="K57" s="598"/>
      <c r="L57" s="598"/>
    </row>
    <row r="58" spans="3:12">
      <c r="C58" s="598"/>
      <c r="D58" s="598"/>
      <c r="E58" s="598"/>
      <c r="F58" s="598"/>
      <c r="G58" s="598"/>
      <c r="H58" s="598"/>
      <c r="I58" s="598"/>
      <c r="J58" s="598"/>
      <c r="K58" s="598"/>
      <c r="L58" s="598"/>
    </row>
    <row r="59" spans="3:12">
      <c r="C59" s="598"/>
      <c r="D59" s="598"/>
      <c r="E59" s="598"/>
      <c r="F59" s="598"/>
      <c r="G59" s="598"/>
      <c r="H59" s="598"/>
      <c r="I59" s="598"/>
      <c r="J59" s="598"/>
      <c r="K59" s="598"/>
      <c r="L59" s="598"/>
    </row>
    <row r="60" spans="3:12">
      <c r="C60" s="598"/>
      <c r="D60" s="598"/>
      <c r="E60" s="598"/>
      <c r="F60" s="598"/>
      <c r="G60" s="598"/>
      <c r="H60" s="598"/>
      <c r="I60" s="598"/>
      <c r="J60" s="598"/>
      <c r="K60" s="598"/>
      <c r="L60" s="598"/>
    </row>
    <row r="61" spans="3:12">
      <c r="C61" s="598"/>
      <c r="D61" s="598"/>
      <c r="E61" s="598"/>
      <c r="F61" s="598"/>
      <c r="G61" s="598"/>
      <c r="H61" s="598"/>
      <c r="I61" s="598"/>
      <c r="J61" s="598"/>
      <c r="K61" s="598"/>
      <c r="L61" s="598"/>
    </row>
    <row r="62" spans="3:12">
      <c r="C62" s="598"/>
      <c r="D62" s="598"/>
      <c r="E62" s="598"/>
      <c r="F62" s="598"/>
      <c r="G62" s="598"/>
      <c r="H62" s="598"/>
      <c r="I62" s="598"/>
      <c r="J62" s="598"/>
      <c r="K62" s="598"/>
      <c r="L62" s="598"/>
    </row>
    <row r="63" spans="3:12">
      <c r="C63" s="598"/>
      <c r="D63" s="598"/>
      <c r="E63" s="598"/>
      <c r="F63" s="598"/>
      <c r="G63" s="598"/>
      <c r="H63" s="598"/>
      <c r="I63" s="598"/>
      <c r="J63" s="598"/>
      <c r="K63" s="598"/>
      <c r="L63" s="598"/>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K25"/>
  <sheetViews>
    <sheetView showGridLines="0" zoomScale="80" zoomScaleNormal="80" workbookViewId="0"/>
  </sheetViews>
  <sheetFormatPr defaultColWidth="8.7109375" defaultRowHeight="12"/>
  <cols>
    <col min="1" max="1" width="11.85546875" style="287" bestFit="1" customWidth="1"/>
    <col min="2" max="2" width="76.42578125" style="287" customWidth="1"/>
    <col min="3" max="11" width="28.28515625" style="287" customWidth="1"/>
    <col min="12" max="16384" width="8.7109375" style="287"/>
  </cols>
  <sheetData>
    <row r="1" spans="1:11" s="281" customFormat="1" ht="13.5">
      <c r="A1" s="280" t="s">
        <v>108</v>
      </c>
      <c r="B1" s="233" t="str">
        <f>Info!C2</f>
        <v>სს "ბანკი ქართუ"</v>
      </c>
      <c r="C1" s="371"/>
      <c r="D1" s="371"/>
      <c r="E1" s="371"/>
      <c r="F1" s="371"/>
      <c r="G1" s="371"/>
      <c r="H1" s="371"/>
      <c r="I1" s="371"/>
      <c r="J1" s="371"/>
      <c r="K1" s="371"/>
    </row>
    <row r="2" spans="1:11" s="281" customFormat="1" ht="12.75">
      <c r="A2" s="280" t="s">
        <v>109</v>
      </c>
      <c r="B2" s="591">
        <f>'1. key ratios'!B2</f>
        <v>45382</v>
      </c>
      <c r="C2" s="371"/>
      <c r="D2" s="371"/>
      <c r="E2" s="371"/>
      <c r="F2" s="371"/>
      <c r="G2" s="371"/>
      <c r="H2" s="371"/>
      <c r="I2" s="371"/>
      <c r="J2" s="371"/>
      <c r="K2" s="371"/>
    </row>
    <row r="3" spans="1:11" s="281" customFormat="1" ht="12.75">
      <c r="A3" s="282" t="s">
        <v>598</v>
      </c>
      <c r="B3" s="371"/>
      <c r="C3" s="371"/>
      <c r="D3" s="371"/>
      <c r="E3" s="371"/>
      <c r="F3" s="371"/>
      <c r="G3" s="371"/>
      <c r="H3" s="371"/>
      <c r="I3" s="371"/>
      <c r="J3" s="371"/>
      <c r="K3" s="371"/>
    </row>
    <row r="4" spans="1:11">
      <c r="A4" s="420"/>
      <c r="B4" s="420"/>
      <c r="C4" s="419" t="s">
        <v>502</v>
      </c>
      <c r="D4" s="419" t="s">
        <v>503</v>
      </c>
      <c r="E4" s="419" t="s">
        <v>504</v>
      </c>
      <c r="F4" s="419" t="s">
        <v>505</v>
      </c>
      <c r="G4" s="419" t="s">
        <v>506</v>
      </c>
      <c r="H4" s="419" t="s">
        <v>507</v>
      </c>
      <c r="I4" s="419" t="s">
        <v>508</v>
      </c>
      <c r="J4" s="419" t="s">
        <v>509</v>
      </c>
      <c r="K4" s="419" t="s">
        <v>510</v>
      </c>
    </row>
    <row r="5" spans="1:11" ht="104.1" customHeight="1">
      <c r="A5" s="809" t="s">
        <v>906</v>
      </c>
      <c r="B5" s="810"/>
      <c r="C5" s="418" t="s">
        <v>599</v>
      </c>
      <c r="D5" s="418" t="s">
        <v>592</v>
      </c>
      <c r="E5" s="418" t="s">
        <v>593</v>
      </c>
      <c r="F5" s="418" t="s">
        <v>905</v>
      </c>
      <c r="G5" s="418" t="s">
        <v>600</v>
      </c>
      <c r="H5" s="418" t="s">
        <v>601</v>
      </c>
      <c r="I5" s="418" t="s">
        <v>602</v>
      </c>
      <c r="J5" s="418" t="s">
        <v>603</v>
      </c>
      <c r="K5" s="418" t="s">
        <v>604</v>
      </c>
    </row>
    <row r="6" spans="1:11" ht="12.75">
      <c r="A6" s="361">
        <v>1</v>
      </c>
      <c r="B6" s="361" t="s">
        <v>605</v>
      </c>
      <c r="C6" s="493">
        <v>50236362.735378355</v>
      </c>
      <c r="D6" s="493">
        <v>5446598.6000000006</v>
      </c>
      <c r="E6" s="493">
        <v>0</v>
      </c>
      <c r="F6" s="493">
        <v>0</v>
      </c>
      <c r="G6" s="493">
        <v>656166043.69304776</v>
      </c>
      <c r="H6" s="493">
        <v>15340735.280935068</v>
      </c>
      <c r="I6" s="493">
        <v>94600271.699709997</v>
      </c>
      <c r="J6" s="493">
        <v>6329885.4721410442</v>
      </c>
      <c r="K6" s="493">
        <v>26939264.295575775</v>
      </c>
    </row>
    <row r="7" spans="1:11" ht="12.75">
      <c r="A7" s="361">
        <v>2</v>
      </c>
      <c r="B7" s="361" t="s">
        <v>606</v>
      </c>
      <c r="C7" s="493">
        <v>0</v>
      </c>
      <c r="D7" s="493">
        <v>0</v>
      </c>
      <c r="E7" s="493">
        <v>0</v>
      </c>
      <c r="F7" s="493">
        <v>0</v>
      </c>
      <c r="G7" s="493">
        <v>5000000</v>
      </c>
      <c r="H7" s="493">
        <v>180989.30999999959</v>
      </c>
      <c r="I7" s="493">
        <v>21068470.070000004</v>
      </c>
      <c r="J7" s="493">
        <v>0</v>
      </c>
      <c r="K7" s="493">
        <v>8061254.5199999996</v>
      </c>
    </row>
    <row r="8" spans="1:11" ht="12.75">
      <c r="A8" s="361">
        <v>3</v>
      </c>
      <c r="B8" s="361" t="s">
        <v>570</v>
      </c>
      <c r="C8" s="493">
        <v>17442808.823740453</v>
      </c>
      <c r="D8" s="493">
        <v>0</v>
      </c>
      <c r="E8" s="493">
        <v>0</v>
      </c>
      <c r="F8" s="493">
        <v>0</v>
      </c>
      <c r="G8" s="493">
        <v>102075156.80757238</v>
      </c>
      <c r="H8" s="493">
        <v>2600813.6021979288</v>
      </c>
      <c r="I8" s="493">
        <v>37014291.559277393</v>
      </c>
      <c r="J8" s="493">
        <v>12381051.529802367</v>
      </c>
      <c r="K8" s="493">
        <v>16306701.481009517</v>
      </c>
    </row>
    <row r="9" spans="1:11" ht="12.75">
      <c r="A9" s="361">
        <v>4</v>
      </c>
      <c r="B9" s="378" t="s">
        <v>904</v>
      </c>
      <c r="C9" s="493">
        <v>10174362.81118113</v>
      </c>
      <c r="D9" s="493">
        <v>306336.56</v>
      </c>
      <c r="E9" s="493">
        <v>0</v>
      </c>
      <c r="F9" s="493">
        <v>0</v>
      </c>
      <c r="G9" s="493">
        <v>126155600.08200704</v>
      </c>
      <c r="H9" s="493">
        <v>287333.88313299458</v>
      </c>
      <c r="I9" s="493">
        <v>5449189.0584003469</v>
      </c>
      <c r="J9" s="493">
        <v>1753304.82746627</v>
      </c>
      <c r="K9" s="493">
        <v>5655911.8832359547</v>
      </c>
    </row>
    <row r="10" spans="1:11" ht="12.75">
      <c r="A10" s="361">
        <v>5</v>
      </c>
      <c r="B10" s="378" t="s">
        <v>903</v>
      </c>
      <c r="C10" s="493">
        <v>0</v>
      </c>
      <c r="D10" s="493">
        <v>0</v>
      </c>
      <c r="E10" s="493">
        <v>0</v>
      </c>
      <c r="F10" s="493">
        <v>0</v>
      </c>
      <c r="G10" s="493">
        <v>0</v>
      </c>
      <c r="H10" s="493">
        <v>0</v>
      </c>
      <c r="I10" s="493">
        <v>0</v>
      </c>
      <c r="J10" s="493">
        <v>0</v>
      </c>
      <c r="K10" s="493">
        <v>0</v>
      </c>
    </row>
    <row r="11" spans="1:11" ht="12.75">
      <c r="A11" s="361">
        <v>6</v>
      </c>
      <c r="B11" s="378" t="s">
        <v>902</v>
      </c>
      <c r="C11" s="493">
        <v>0</v>
      </c>
      <c r="D11" s="493">
        <v>0</v>
      </c>
      <c r="E11" s="493">
        <v>0</v>
      </c>
      <c r="F11" s="493">
        <v>0</v>
      </c>
      <c r="G11" s="493">
        <v>3009305.4</v>
      </c>
      <c r="H11" s="493">
        <v>0</v>
      </c>
      <c r="I11" s="493">
        <v>0</v>
      </c>
      <c r="J11" s="493">
        <v>0</v>
      </c>
      <c r="K11" s="493">
        <v>504.93999999999994</v>
      </c>
    </row>
    <row r="13" spans="1:11" ht="15">
      <c r="B13" s="417"/>
      <c r="C13" s="599"/>
      <c r="D13" s="599"/>
      <c r="E13" s="599"/>
      <c r="F13" s="599"/>
      <c r="G13" s="599"/>
      <c r="H13" s="599"/>
      <c r="I13" s="599"/>
      <c r="J13" s="599"/>
      <c r="K13" s="599"/>
    </row>
    <row r="14" spans="1:11">
      <c r="C14" s="599"/>
      <c r="D14" s="599"/>
      <c r="E14" s="599"/>
      <c r="F14" s="599"/>
      <c r="G14" s="599"/>
      <c r="H14" s="599"/>
      <c r="I14" s="599"/>
      <c r="J14" s="599"/>
      <c r="K14" s="599"/>
    </row>
    <row r="15" spans="1:11">
      <c r="C15" s="599"/>
      <c r="D15" s="599"/>
      <c r="E15" s="599"/>
      <c r="F15" s="599"/>
      <c r="G15" s="599"/>
      <c r="H15" s="599"/>
      <c r="I15" s="599"/>
      <c r="J15" s="599"/>
      <c r="K15" s="599"/>
    </row>
    <row r="16" spans="1:11">
      <c r="C16" s="599"/>
      <c r="D16" s="599"/>
      <c r="E16" s="599"/>
      <c r="F16" s="599"/>
      <c r="G16" s="599"/>
      <c r="H16" s="599"/>
      <c r="I16" s="599"/>
      <c r="J16" s="599"/>
      <c r="K16" s="599"/>
    </row>
    <row r="17" spans="3:11">
      <c r="C17" s="599"/>
      <c r="D17" s="599"/>
      <c r="E17" s="599"/>
      <c r="F17" s="599"/>
      <c r="G17" s="599"/>
      <c r="H17" s="599"/>
      <c r="I17" s="599"/>
      <c r="J17" s="599"/>
      <c r="K17" s="599"/>
    </row>
    <row r="18" spans="3:11">
      <c r="C18" s="599"/>
      <c r="D18" s="599"/>
      <c r="E18" s="599"/>
      <c r="F18" s="599"/>
      <c r="G18" s="599"/>
      <c r="H18" s="599"/>
      <c r="I18" s="599"/>
      <c r="J18" s="599"/>
      <c r="K18" s="599"/>
    </row>
    <row r="19" spans="3:11">
      <c r="C19" s="599"/>
      <c r="D19" s="599"/>
      <c r="E19" s="599"/>
      <c r="F19" s="599"/>
      <c r="G19" s="599"/>
      <c r="H19" s="599"/>
      <c r="I19" s="599"/>
      <c r="J19" s="599"/>
      <c r="K19" s="599"/>
    </row>
    <row r="20" spans="3:11">
      <c r="C20" s="599"/>
      <c r="D20" s="599"/>
      <c r="E20" s="599"/>
      <c r="F20" s="599"/>
      <c r="G20" s="599"/>
      <c r="H20" s="599"/>
      <c r="I20" s="599"/>
      <c r="J20" s="599"/>
      <c r="K20" s="599"/>
    </row>
    <row r="21" spans="3:11">
      <c r="C21" s="599"/>
      <c r="D21" s="599"/>
      <c r="E21" s="599"/>
      <c r="F21" s="599"/>
      <c r="G21" s="599"/>
      <c r="H21" s="599"/>
      <c r="I21" s="599"/>
      <c r="J21" s="599"/>
      <c r="K21" s="599"/>
    </row>
    <row r="22" spans="3:11">
      <c r="C22" s="599"/>
      <c r="D22" s="599"/>
      <c r="E22" s="599"/>
      <c r="F22" s="599"/>
      <c r="G22" s="599"/>
      <c r="H22" s="599"/>
      <c r="I22" s="599"/>
      <c r="J22" s="599"/>
      <c r="K22" s="599"/>
    </row>
    <row r="23" spans="3:11">
      <c r="C23" s="599"/>
      <c r="D23" s="599"/>
      <c r="E23" s="599"/>
      <c r="F23" s="599"/>
      <c r="G23" s="599"/>
      <c r="H23" s="599"/>
      <c r="I23" s="599"/>
      <c r="J23" s="599"/>
      <c r="K23" s="599"/>
    </row>
    <row r="24" spans="3:11">
      <c r="C24" s="599"/>
      <c r="D24" s="599"/>
      <c r="E24" s="599"/>
      <c r="F24" s="599"/>
      <c r="G24" s="599"/>
      <c r="H24" s="599"/>
      <c r="I24" s="599"/>
      <c r="J24" s="599"/>
      <c r="K24" s="599"/>
    </row>
    <row r="25" spans="3:11">
      <c r="C25" s="599"/>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V37"/>
  <sheetViews>
    <sheetView showGridLines="0" zoomScale="80" zoomScaleNormal="80" workbookViewId="0"/>
  </sheetViews>
  <sheetFormatPr defaultColWidth="8.7109375" defaultRowHeight="15"/>
  <cols>
    <col min="1" max="1" width="10" style="421" bestFit="1" customWidth="1"/>
    <col min="2" max="2" width="71.7109375" style="421" customWidth="1"/>
    <col min="3" max="3" width="18.5703125" style="421" customWidth="1"/>
    <col min="4" max="5" width="15.28515625" style="421" bestFit="1" customWidth="1"/>
    <col min="6" max="6" width="20.140625" style="421" bestFit="1" customWidth="1"/>
    <col min="7" max="7" width="37.7109375" style="421" bestFit="1" customWidth="1"/>
    <col min="8" max="8" width="14.5703125" style="421" bestFit="1" customWidth="1"/>
    <col min="9" max="10" width="15.28515625" style="421" bestFit="1" customWidth="1"/>
    <col min="11" max="11" width="20.140625" style="421" bestFit="1" customWidth="1"/>
    <col min="12" max="12" width="37.7109375" style="421" bestFit="1" customWidth="1"/>
    <col min="13" max="13" width="10.7109375" style="421" bestFit="1" customWidth="1"/>
    <col min="14" max="15" width="15.28515625" style="421" bestFit="1" customWidth="1"/>
    <col min="16" max="16" width="20.140625" style="421" bestFit="1" customWidth="1"/>
    <col min="17" max="17" width="37.7109375" style="421" bestFit="1" customWidth="1"/>
    <col min="18" max="18" width="18.140625" style="421" bestFit="1" customWidth="1"/>
    <col min="19" max="19" width="48.140625" style="421" bestFit="1" customWidth="1"/>
    <col min="20" max="20" width="46" style="421" bestFit="1" customWidth="1"/>
    <col min="21" max="21" width="48.140625" style="421" bestFit="1" customWidth="1"/>
    <col min="22" max="22" width="44.5703125" style="421" bestFit="1" customWidth="1"/>
    <col min="23" max="16384" width="8.7109375" style="421"/>
  </cols>
  <sheetData>
    <row r="1" spans="1:22">
      <c r="A1" s="280" t="s">
        <v>108</v>
      </c>
      <c r="B1" s="233" t="str">
        <f>Info!C2</f>
        <v>სს "ბანკი ქართუ"</v>
      </c>
    </row>
    <row r="2" spans="1:22">
      <c r="A2" s="280" t="s">
        <v>109</v>
      </c>
      <c r="B2" s="591">
        <f>'1. key ratios'!B2</f>
        <v>45382</v>
      </c>
    </row>
    <row r="3" spans="1:22">
      <c r="A3" s="282" t="s">
        <v>689</v>
      </c>
      <c r="B3" s="371"/>
    </row>
    <row r="4" spans="1:22">
      <c r="A4" s="282"/>
      <c r="B4" s="371"/>
    </row>
    <row r="5" spans="1:22" ht="24" customHeight="1">
      <c r="A5" s="811" t="s">
        <v>716</v>
      </c>
      <c r="B5" s="811"/>
      <c r="C5" s="813" t="s">
        <v>908</v>
      </c>
      <c r="D5" s="813"/>
      <c r="E5" s="813"/>
      <c r="F5" s="813"/>
      <c r="G5" s="813"/>
      <c r="H5" s="813" t="s">
        <v>596</v>
      </c>
      <c r="I5" s="813"/>
      <c r="J5" s="813"/>
      <c r="K5" s="813"/>
      <c r="L5" s="813"/>
      <c r="M5" s="813" t="s">
        <v>907</v>
      </c>
      <c r="N5" s="813"/>
      <c r="O5" s="813"/>
      <c r="P5" s="813"/>
      <c r="Q5" s="813"/>
      <c r="R5" s="812" t="s">
        <v>715</v>
      </c>
      <c r="S5" s="812" t="s">
        <v>719</v>
      </c>
      <c r="T5" s="812" t="s">
        <v>718</v>
      </c>
      <c r="U5" s="812" t="s">
        <v>955</v>
      </c>
      <c r="V5" s="812" t="s">
        <v>956</v>
      </c>
    </row>
    <row r="6" spans="1:22" ht="36" customHeight="1">
      <c r="A6" s="811"/>
      <c r="B6" s="811"/>
      <c r="C6" s="430"/>
      <c r="D6" s="369" t="s">
        <v>892</v>
      </c>
      <c r="E6" s="369" t="s">
        <v>891</v>
      </c>
      <c r="F6" s="369" t="s">
        <v>890</v>
      </c>
      <c r="G6" s="369" t="s">
        <v>889</v>
      </c>
      <c r="H6" s="430"/>
      <c r="I6" s="369" t="s">
        <v>892</v>
      </c>
      <c r="J6" s="369" t="s">
        <v>891</v>
      </c>
      <c r="K6" s="369" t="s">
        <v>890</v>
      </c>
      <c r="L6" s="369" t="s">
        <v>889</v>
      </c>
      <c r="M6" s="430"/>
      <c r="N6" s="369" t="s">
        <v>892</v>
      </c>
      <c r="O6" s="369" t="s">
        <v>891</v>
      </c>
      <c r="P6" s="369" t="s">
        <v>890</v>
      </c>
      <c r="Q6" s="369" t="s">
        <v>889</v>
      </c>
      <c r="R6" s="812"/>
      <c r="S6" s="812"/>
      <c r="T6" s="812"/>
      <c r="U6" s="812"/>
      <c r="V6" s="812"/>
    </row>
    <row r="7" spans="1:22">
      <c r="A7" s="425">
        <v>1</v>
      </c>
      <c r="B7" s="429" t="s">
        <v>690</v>
      </c>
      <c r="C7" s="499">
        <v>112326.66999999998</v>
      </c>
      <c r="D7" s="499">
        <v>98218.84</v>
      </c>
      <c r="E7" s="499">
        <v>1255.6500000000001</v>
      </c>
      <c r="F7" s="499">
        <v>12852.18</v>
      </c>
      <c r="G7" s="499">
        <v>0</v>
      </c>
      <c r="H7" s="499">
        <v>113225.74165731322</v>
      </c>
      <c r="I7" s="499">
        <v>98878.271038315463</v>
      </c>
      <c r="J7" s="499">
        <v>1267.26</v>
      </c>
      <c r="K7" s="499">
        <v>13080.210618997769</v>
      </c>
      <c r="L7" s="499">
        <v>0</v>
      </c>
      <c r="M7" s="499">
        <v>129.92771994903904</v>
      </c>
      <c r="N7" s="499">
        <v>61.966707984741973</v>
      </c>
      <c r="O7" s="499">
        <v>2.5599588693079407</v>
      </c>
      <c r="P7" s="499">
        <v>65.401053094989123</v>
      </c>
      <c r="Q7" s="499">
        <v>0</v>
      </c>
      <c r="R7" s="499">
        <v>7</v>
      </c>
      <c r="S7" s="600">
        <v>0.11749999999999999</v>
      </c>
      <c r="T7" s="600">
        <v>0.12403902137278311</v>
      </c>
      <c r="U7" s="600">
        <v>0.11069444371492543</v>
      </c>
      <c r="V7" s="499">
        <v>57.244920497668176</v>
      </c>
    </row>
    <row r="8" spans="1:22">
      <c r="A8" s="425">
        <v>2</v>
      </c>
      <c r="B8" s="428" t="s">
        <v>691</v>
      </c>
      <c r="C8" s="499">
        <v>6122318.2300000004</v>
      </c>
      <c r="D8" s="499">
        <v>4883188.8499999987</v>
      </c>
      <c r="E8" s="499">
        <v>28458</v>
      </c>
      <c r="F8" s="499">
        <v>1210671.3800000001</v>
      </c>
      <c r="G8" s="499">
        <v>0</v>
      </c>
      <c r="H8" s="499">
        <v>6214673.0384506667</v>
      </c>
      <c r="I8" s="499">
        <v>4919349.6342613026</v>
      </c>
      <c r="J8" s="499">
        <v>28985.519182495289</v>
      </c>
      <c r="K8" s="499">
        <v>1266337.885006868</v>
      </c>
      <c r="L8" s="499">
        <v>0</v>
      </c>
      <c r="M8" s="499">
        <v>376328.27788731956</v>
      </c>
      <c r="N8" s="499">
        <v>46920.191534029698</v>
      </c>
      <c r="O8" s="499">
        <v>416.68416126482742</v>
      </c>
      <c r="P8" s="499">
        <v>328991.4021920251</v>
      </c>
      <c r="Q8" s="499">
        <v>0</v>
      </c>
      <c r="R8" s="499">
        <v>86</v>
      </c>
      <c r="S8" s="600">
        <v>0.10673441849517673</v>
      </c>
      <c r="T8" s="600">
        <v>0.11243885306549363</v>
      </c>
      <c r="U8" s="600">
        <v>9.7273971333567813E-2</v>
      </c>
      <c r="V8" s="499">
        <v>52.643864230857524</v>
      </c>
    </row>
    <row r="9" spans="1:22">
      <c r="A9" s="425">
        <v>3</v>
      </c>
      <c r="B9" s="428" t="s">
        <v>692</v>
      </c>
      <c r="C9" s="499">
        <v>0</v>
      </c>
      <c r="D9" s="499">
        <v>0</v>
      </c>
      <c r="E9" s="499">
        <v>0</v>
      </c>
      <c r="F9" s="499">
        <v>0</v>
      </c>
      <c r="G9" s="499">
        <v>0</v>
      </c>
      <c r="H9" s="499">
        <v>0</v>
      </c>
      <c r="I9" s="499">
        <v>0</v>
      </c>
      <c r="J9" s="499">
        <v>0</v>
      </c>
      <c r="K9" s="499">
        <v>0</v>
      </c>
      <c r="L9" s="499">
        <v>0</v>
      </c>
      <c r="M9" s="499">
        <v>0</v>
      </c>
      <c r="N9" s="499">
        <v>0</v>
      </c>
      <c r="O9" s="499">
        <v>0</v>
      </c>
      <c r="P9" s="499">
        <v>0</v>
      </c>
      <c r="Q9" s="499">
        <v>0</v>
      </c>
      <c r="R9" s="499">
        <v>0</v>
      </c>
      <c r="S9" s="600">
        <v>0</v>
      </c>
      <c r="T9" s="600">
        <v>0</v>
      </c>
      <c r="U9" s="600">
        <v>0</v>
      </c>
      <c r="V9" s="499">
        <v>0</v>
      </c>
    </row>
    <row r="10" spans="1:22">
      <c r="A10" s="425">
        <v>4</v>
      </c>
      <c r="B10" s="428" t="s">
        <v>693</v>
      </c>
      <c r="C10" s="499">
        <v>0</v>
      </c>
      <c r="D10" s="499">
        <v>0</v>
      </c>
      <c r="E10" s="499">
        <v>0</v>
      </c>
      <c r="F10" s="499">
        <v>0</v>
      </c>
      <c r="G10" s="499">
        <v>0</v>
      </c>
      <c r="H10" s="499">
        <v>0</v>
      </c>
      <c r="I10" s="499">
        <v>0</v>
      </c>
      <c r="J10" s="499">
        <v>0</v>
      </c>
      <c r="K10" s="499">
        <v>0</v>
      </c>
      <c r="L10" s="499">
        <v>0</v>
      </c>
      <c r="M10" s="499">
        <v>0</v>
      </c>
      <c r="N10" s="499">
        <v>0</v>
      </c>
      <c r="O10" s="499">
        <v>0</v>
      </c>
      <c r="P10" s="499">
        <v>0</v>
      </c>
      <c r="Q10" s="499">
        <v>0</v>
      </c>
      <c r="R10" s="499">
        <v>0</v>
      </c>
      <c r="S10" s="600">
        <v>0</v>
      </c>
      <c r="T10" s="600">
        <v>0</v>
      </c>
      <c r="U10" s="600">
        <v>0</v>
      </c>
      <c r="V10" s="499">
        <v>0</v>
      </c>
    </row>
    <row r="11" spans="1:22">
      <c r="A11" s="425">
        <v>5</v>
      </c>
      <c r="B11" s="428" t="s">
        <v>694</v>
      </c>
      <c r="C11" s="499">
        <v>962207.4325</v>
      </c>
      <c r="D11" s="499">
        <v>945208.24250000005</v>
      </c>
      <c r="E11" s="499">
        <v>8214.4700000000012</v>
      </c>
      <c r="F11" s="499">
        <v>8784.7199999999993</v>
      </c>
      <c r="G11" s="499">
        <v>0</v>
      </c>
      <c r="H11" s="499">
        <v>1038112.0835640001</v>
      </c>
      <c r="I11" s="499">
        <v>979927.8335640002</v>
      </c>
      <c r="J11" s="499">
        <v>8402.7000000000007</v>
      </c>
      <c r="K11" s="499">
        <v>49781.549999999988</v>
      </c>
      <c r="L11" s="499">
        <v>0</v>
      </c>
      <c r="M11" s="499">
        <v>44125.811481129575</v>
      </c>
      <c r="N11" s="499">
        <v>19629.279481129608</v>
      </c>
      <c r="O11" s="499">
        <v>840.2700000000001</v>
      </c>
      <c r="P11" s="499">
        <v>23656.261999999999</v>
      </c>
      <c r="Q11" s="499">
        <v>0</v>
      </c>
      <c r="R11" s="499">
        <v>187</v>
      </c>
      <c r="S11" s="600">
        <v>0.14612584559669775</v>
      </c>
      <c r="T11" s="600">
        <v>0.1563484847073707</v>
      </c>
      <c r="U11" s="600">
        <v>0.11366792583988895</v>
      </c>
      <c r="V11" s="499">
        <v>7.9817760635791215</v>
      </c>
    </row>
    <row r="12" spans="1:22">
      <c r="A12" s="425">
        <v>6</v>
      </c>
      <c r="B12" s="428" t="s">
        <v>695</v>
      </c>
      <c r="C12" s="499">
        <v>364049.49279999966</v>
      </c>
      <c r="D12" s="499">
        <v>261959.91390000001</v>
      </c>
      <c r="E12" s="499">
        <v>0</v>
      </c>
      <c r="F12" s="499">
        <v>102089.57890000007</v>
      </c>
      <c r="G12" s="499">
        <v>0</v>
      </c>
      <c r="H12" s="499">
        <v>369854.72246299969</v>
      </c>
      <c r="I12" s="499">
        <v>267765.14356300002</v>
      </c>
      <c r="J12" s="499">
        <v>0</v>
      </c>
      <c r="K12" s="499">
        <v>102089.57890000007</v>
      </c>
      <c r="L12" s="499">
        <v>0</v>
      </c>
      <c r="M12" s="499">
        <v>107444.88177126004</v>
      </c>
      <c r="N12" s="499">
        <v>5355.3028712600008</v>
      </c>
      <c r="O12" s="499">
        <v>0</v>
      </c>
      <c r="P12" s="499">
        <v>102089.57890000007</v>
      </c>
      <c r="Q12" s="499">
        <v>0</v>
      </c>
      <c r="R12" s="499">
        <v>1455</v>
      </c>
      <c r="S12" s="600">
        <v>0.14207670639860925</v>
      </c>
      <c r="T12" s="600">
        <v>0.15183318789116984</v>
      </c>
      <c r="U12" s="600">
        <v>0.13504340208137469</v>
      </c>
      <c r="V12" s="499">
        <v>13.389172498317524</v>
      </c>
    </row>
    <row r="13" spans="1:22">
      <c r="A13" s="425">
        <v>7</v>
      </c>
      <c r="B13" s="428" t="s">
        <v>696</v>
      </c>
      <c r="C13" s="499">
        <v>26456352.960000001</v>
      </c>
      <c r="D13" s="499">
        <v>24046345.119999997</v>
      </c>
      <c r="E13" s="499">
        <v>1672802.2599999998</v>
      </c>
      <c r="F13" s="499">
        <v>737205.58000000007</v>
      </c>
      <c r="G13" s="499">
        <v>0</v>
      </c>
      <c r="H13" s="499">
        <v>26674091.845461048</v>
      </c>
      <c r="I13" s="499">
        <v>24142947.224774864</v>
      </c>
      <c r="J13" s="499">
        <v>1697175.2808321782</v>
      </c>
      <c r="K13" s="499">
        <v>833969.3398539999</v>
      </c>
      <c r="L13" s="499">
        <v>0</v>
      </c>
      <c r="M13" s="499">
        <v>99024.379012794656</v>
      </c>
      <c r="N13" s="499">
        <v>47607.382675044159</v>
      </c>
      <c r="O13" s="499">
        <v>14409.412165401349</v>
      </c>
      <c r="P13" s="499">
        <v>37007.584172349045</v>
      </c>
      <c r="Q13" s="499">
        <v>0</v>
      </c>
      <c r="R13" s="499">
        <v>131</v>
      </c>
      <c r="S13" s="600">
        <v>0.11845360824742268</v>
      </c>
      <c r="T13" s="600">
        <v>0.12510172574484402</v>
      </c>
      <c r="U13" s="600">
        <v>9.2391154335053183E-2</v>
      </c>
      <c r="V13" s="499">
        <v>106.65647302476951</v>
      </c>
    </row>
    <row r="14" spans="1:22">
      <c r="A14" s="423">
        <v>7.1</v>
      </c>
      <c r="B14" s="422" t="s">
        <v>697</v>
      </c>
      <c r="C14" s="499">
        <v>23892080.770000003</v>
      </c>
      <c r="D14" s="499">
        <v>21750913.879999999</v>
      </c>
      <c r="E14" s="499">
        <v>1498437.7199999997</v>
      </c>
      <c r="F14" s="499">
        <v>642729.17000000004</v>
      </c>
      <c r="G14" s="499">
        <v>0</v>
      </c>
      <c r="H14" s="499">
        <v>24085709.632004626</v>
      </c>
      <c r="I14" s="499">
        <v>21825732.485584207</v>
      </c>
      <c r="J14" s="499">
        <v>1522581.1869194198</v>
      </c>
      <c r="K14" s="499">
        <v>737395.95950099989</v>
      </c>
      <c r="L14" s="499">
        <v>0</v>
      </c>
      <c r="M14" s="499">
        <v>95679.143968636679</v>
      </c>
      <c r="N14" s="499">
        <v>47160.547399405485</v>
      </c>
      <c r="O14" s="499">
        <v>14029.756593054388</v>
      </c>
      <c r="P14" s="499">
        <v>34488.839976176816</v>
      </c>
      <c r="Q14" s="499">
        <v>0</v>
      </c>
      <c r="R14" s="499">
        <v>87</v>
      </c>
      <c r="S14" s="600">
        <v>0.12</v>
      </c>
      <c r="T14" s="600">
        <v>0.12682503013196977</v>
      </c>
      <c r="U14" s="600">
        <v>9.1591600862271791E-2</v>
      </c>
      <c r="V14" s="499">
        <v>109.79353358638171</v>
      </c>
    </row>
    <row r="15" spans="1:22" ht="25.5">
      <c r="A15" s="423">
        <v>7.2</v>
      </c>
      <c r="B15" s="422" t="s">
        <v>698</v>
      </c>
      <c r="C15" s="499">
        <v>2131515.11</v>
      </c>
      <c r="D15" s="499">
        <v>1885309.6699999997</v>
      </c>
      <c r="E15" s="499">
        <v>151729.03</v>
      </c>
      <c r="F15" s="499">
        <v>94476.41</v>
      </c>
      <c r="G15" s="499">
        <v>0</v>
      </c>
      <c r="H15" s="499">
        <v>2152178.2325769151</v>
      </c>
      <c r="I15" s="499">
        <v>1903715.8057259929</v>
      </c>
      <c r="J15" s="499">
        <v>151889.04649792248</v>
      </c>
      <c r="K15" s="499">
        <v>96573.380353</v>
      </c>
      <c r="L15" s="499">
        <v>0</v>
      </c>
      <c r="M15" s="499">
        <v>3237.0473682481979</v>
      </c>
      <c r="N15" s="499">
        <v>384.98541931765607</v>
      </c>
      <c r="O15" s="499">
        <v>333.31775275831393</v>
      </c>
      <c r="P15" s="499">
        <v>2518.7441961722275</v>
      </c>
      <c r="Q15" s="499">
        <v>0</v>
      </c>
      <c r="R15" s="499">
        <v>21</v>
      </c>
      <c r="S15" s="600">
        <v>0</v>
      </c>
      <c r="T15" s="600">
        <v>0</v>
      </c>
      <c r="U15" s="600">
        <v>9.7536916236075841E-2</v>
      </c>
      <c r="V15" s="499">
        <v>82.113723198827117</v>
      </c>
    </row>
    <row r="16" spans="1:22">
      <c r="A16" s="423">
        <v>7.3</v>
      </c>
      <c r="B16" s="422" t="s">
        <v>699</v>
      </c>
      <c r="C16" s="499">
        <v>432757.07999999996</v>
      </c>
      <c r="D16" s="499">
        <v>410121.56999999995</v>
      </c>
      <c r="E16" s="499">
        <v>22635.51</v>
      </c>
      <c r="F16" s="499">
        <v>0</v>
      </c>
      <c r="G16" s="499">
        <v>0</v>
      </c>
      <c r="H16" s="499">
        <v>436203.98087950342</v>
      </c>
      <c r="I16" s="499">
        <v>413498.93346466741</v>
      </c>
      <c r="J16" s="499">
        <v>22705.047414836023</v>
      </c>
      <c r="K16" s="499">
        <v>0</v>
      </c>
      <c r="L16" s="499">
        <v>0</v>
      </c>
      <c r="M16" s="499">
        <v>108.18767590970113</v>
      </c>
      <c r="N16" s="499">
        <v>61.849856321054979</v>
      </c>
      <c r="O16" s="499">
        <v>46.337819588646127</v>
      </c>
      <c r="P16" s="499">
        <v>0</v>
      </c>
      <c r="Q16" s="499">
        <v>0</v>
      </c>
      <c r="R16" s="499">
        <v>23</v>
      </c>
      <c r="S16" s="600">
        <v>0.11749999999999999</v>
      </c>
      <c r="T16" s="600">
        <v>0.12403902137278311</v>
      </c>
      <c r="U16" s="600">
        <v>0.11118859817383001</v>
      </c>
      <c r="V16" s="499">
        <v>54.527841549769256</v>
      </c>
    </row>
    <row r="17" spans="1:22">
      <c r="A17" s="425">
        <v>8</v>
      </c>
      <c r="B17" s="428" t="s">
        <v>700</v>
      </c>
      <c r="C17" s="499">
        <v>0</v>
      </c>
      <c r="D17" s="499">
        <v>0</v>
      </c>
      <c r="E17" s="499">
        <v>0</v>
      </c>
      <c r="F17" s="499">
        <v>0</v>
      </c>
      <c r="G17" s="499">
        <v>0</v>
      </c>
      <c r="H17" s="499">
        <v>0</v>
      </c>
      <c r="I17" s="499">
        <v>0</v>
      </c>
      <c r="J17" s="499">
        <v>0</v>
      </c>
      <c r="K17" s="499">
        <v>0</v>
      </c>
      <c r="L17" s="499">
        <v>0</v>
      </c>
      <c r="M17" s="499">
        <v>0</v>
      </c>
      <c r="N17" s="499">
        <v>0</v>
      </c>
      <c r="O17" s="499">
        <v>0</v>
      </c>
      <c r="P17" s="499">
        <v>0</v>
      </c>
      <c r="Q17" s="499">
        <v>0</v>
      </c>
      <c r="R17" s="499">
        <v>0</v>
      </c>
      <c r="S17" s="600">
        <v>0</v>
      </c>
      <c r="T17" s="600">
        <v>0</v>
      </c>
      <c r="U17" s="600">
        <v>0</v>
      </c>
      <c r="V17" s="499">
        <v>0</v>
      </c>
    </row>
    <row r="18" spans="1:22">
      <c r="A18" s="427">
        <v>9</v>
      </c>
      <c r="B18" s="426" t="s">
        <v>701</v>
      </c>
      <c r="C18" s="499">
        <v>0</v>
      </c>
      <c r="D18" s="499">
        <v>0</v>
      </c>
      <c r="E18" s="499">
        <v>0</v>
      </c>
      <c r="F18" s="499">
        <v>0</v>
      </c>
      <c r="G18" s="499">
        <v>0</v>
      </c>
      <c r="H18" s="499">
        <v>0</v>
      </c>
      <c r="I18" s="499">
        <v>0</v>
      </c>
      <c r="J18" s="499">
        <v>0</v>
      </c>
      <c r="K18" s="499">
        <v>0</v>
      </c>
      <c r="L18" s="499">
        <v>0</v>
      </c>
      <c r="M18" s="499">
        <v>0</v>
      </c>
      <c r="N18" s="499">
        <v>0</v>
      </c>
      <c r="O18" s="499">
        <v>0</v>
      </c>
      <c r="P18" s="499">
        <v>0</v>
      </c>
      <c r="Q18" s="499">
        <v>0</v>
      </c>
      <c r="R18" s="499">
        <v>0</v>
      </c>
      <c r="S18" s="600">
        <v>0</v>
      </c>
      <c r="T18" s="600">
        <v>0</v>
      </c>
      <c r="U18" s="600">
        <v>0</v>
      </c>
      <c r="V18" s="499">
        <v>0</v>
      </c>
    </row>
    <row r="19" spans="1:22">
      <c r="A19" s="425">
        <v>10</v>
      </c>
      <c r="B19" s="424" t="s">
        <v>717</v>
      </c>
      <c r="C19" s="602">
        <f t="shared" ref="C19:R19" si="0">SUM(C7:C13,C17:C18)</f>
        <v>34017254.785300002</v>
      </c>
      <c r="D19" s="602">
        <f t="shared" si="0"/>
        <v>30234920.966399997</v>
      </c>
      <c r="E19" s="602">
        <f t="shared" si="0"/>
        <v>1710730.38</v>
      </c>
      <c r="F19" s="602">
        <f t="shared" si="0"/>
        <v>2071603.4389000002</v>
      </c>
      <c r="G19" s="602">
        <f t="shared" si="0"/>
        <v>0</v>
      </c>
      <c r="H19" s="602">
        <f t="shared" si="0"/>
        <v>34409957.431596026</v>
      </c>
      <c r="I19" s="602">
        <f t="shared" si="0"/>
        <v>30408868.107201479</v>
      </c>
      <c r="J19" s="602">
        <f t="shared" si="0"/>
        <v>1735830.7600146735</v>
      </c>
      <c r="K19" s="602">
        <f t="shared" si="0"/>
        <v>2265258.5643798658</v>
      </c>
      <c r="L19" s="602">
        <f t="shared" si="0"/>
        <v>0</v>
      </c>
      <c r="M19" s="602">
        <f t="shared" si="0"/>
        <v>627053.27787245286</v>
      </c>
      <c r="N19" s="602">
        <f t="shared" si="0"/>
        <v>119574.1232694482</v>
      </c>
      <c r="O19" s="602">
        <f t="shared" si="0"/>
        <v>15668.926285535485</v>
      </c>
      <c r="P19" s="602">
        <f t="shared" si="0"/>
        <v>491810.22831746924</v>
      </c>
      <c r="Q19" s="602">
        <f t="shared" si="0"/>
        <v>0</v>
      </c>
      <c r="R19" s="602">
        <f t="shared" si="0"/>
        <v>1866</v>
      </c>
      <c r="S19" s="603">
        <v>0.11321893368035596</v>
      </c>
      <c r="T19" s="603">
        <v>0.1196336506875941</v>
      </c>
      <c r="U19" s="603">
        <v>9.426630232597813E-2</v>
      </c>
      <c r="V19" s="602">
        <v>93.326873065323198</v>
      </c>
    </row>
    <row r="20" spans="1:22" ht="25.5">
      <c r="A20" s="423">
        <v>10.1</v>
      </c>
      <c r="B20" s="422" t="s">
        <v>720</v>
      </c>
      <c r="C20" s="499">
        <v>0</v>
      </c>
      <c r="D20" s="499">
        <v>0</v>
      </c>
      <c r="E20" s="499">
        <v>0</v>
      </c>
      <c r="F20" s="499">
        <v>0</v>
      </c>
      <c r="G20" s="499">
        <v>0</v>
      </c>
      <c r="H20" s="499">
        <v>0</v>
      </c>
      <c r="I20" s="499">
        <v>0</v>
      </c>
      <c r="J20" s="499">
        <v>0</v>
      </c>
      <c r="K20" s="499">
        <v>0</v>
      </c>
      <c r="L20" s="499">
        <v>0</v>
      </c>
      <c r="M20" s="499">
        <v>0</v>
      </c>
      <c r="N20" s="499">
        <v>0</v>
      </c>
      <c r="O20" s="499">
        <v>0</v>
      </c>
      <c r="P20" s="499">
        <v>0</v>
      </c>
      <c r="Q20" s="499">
        <v>0</v>
      </c>
      <c r="R20" s="499">
        <v>0</v>
      </c>
      <c r="S20" s="630">
        <v>0</v>
      </c>
      <c r="T20" s="630">
        <v>0</v>
      </c>
      <c r="U20" s="630">
        <v>0</v>
      </c>
      <c r="V20" s="499">
        <v>0</v>
      </c>
    </row>
    <row r="22" spans="1:22">
      <c r="C22" s="601"/>
      <c r="D22" s="601"/>
      <c r="E22" s="601"/>
      <c r="F22" s="601"/>
      <c r="G22" s="601"/>
      <c r="H22" s="601"/>
      <c r="I22" s="601"/>
      <c r="J22" s="601"/>
      <c r="K22" s="601"/>
      <c r="L22" s="601"/>
      <c r="M22" s="601"/>
      <c r="N22" s="601"/>
      <c r="O22" s="601"/>
      <c r="P22" s="601"/>
      <c r="Q22" s="601"/>
      <c r="R22" s="601"/>
      <c r="S22" s="601"/>
      <c r="T22" s="601"/>
      <c r="U22" s="601"/>
      <c r="V22" s="601"/>
    </row>
    <row r="23" spans="1:22">
      <c r="C23" s="601"/>
      <c r="D23" s="601"/>
      <c r="E23" s="601"/>
      <c r="F23" s="601"/>
      <c r="G23" s="601"/>
      <c r="H23" s="601"/>
      <c r="I23" s="601"/>
      <c r="J23" s="601"/>
      <c r="K23" s="601"/>
      <c r="L23" s="601"/>
      <c r="M23" s="601"/>
      <c r="N23" s="601"/>
      <c r="O23" s="601"/>
      <c r="P23" s="601"/>
      <c r="Q23" s="601"/>
      <c r="R23" s="601"/>
      <c r="S23" s="601"/>
      <c r="T23" s="601"/>
      <c r="U23" s="601"/>
      <c r="V23" s="601"/>
    </row>
    <row r="24" spans="1:22">
      <c r="C24" s="601"/>
      <c r="D24" s="601"/>
      <c r="E24" s="601"/>
      <c r="F24" s="601"/>
      <c r="G24" s="601"/>
      <c r="H24" s="601"/>
      <c r="I24" s="601"/>
      <c r="J24" s="601"/>
      <c r="K24" s="601"/>
      <c r="L24" s="601"/>
      <c r="M24" s="601"/>
      <c r="N24" s="601"/>
      <c r="O24" s="601"/>
      <c r="P24" s="601"/>
      <c r="Q24" s="601"/>
      <c r="R24" s="601"/>
      <c r="S24" s="601"/>
      <c r="T24" s="601"/>
      <c r="U24" s="601"/>
      <c r="V24" s="601"/>
    </row>
    <row r="25" spans="1:22">
      <c r="C25" s="601"/>
      <c r="D25" s="601"/>
      <c r="E25" s="601"/>
      <c r="F25" s="601"/>
      <c r="G25" s="601"/>
      <c r="H25" s="601"/>
      <c r="I25" s="601"/>
      <c r="J25" s="601"/>
      <c r="K25" s="601"/>
      <c r="L25" s="601"/>
      <c r="M25" s="601"/>
      <c r="N25" s="601"/>
      <c r="O25" s="601"/>
      <c r="P25" s="601"/>
      <c r="Q25" s="601"/>
      <c r="R25" s="601"/>
      <c r="S25" s="601"/>
      <c r="T25" s="601"/>
      <c r="U25" s="601"/>
      <c r="V25" s="601"/>
    </row>
    <row r="26" spans="1:22">
      <c r="C26" s="601"/>
      <c r="D26" s="601"/>
      <c r="E26" s="601"/>
      <c r="F26" s="601"/>
      <c r="G26" s="601"/>
      <c r="H26" s="601"/>
      <c r="I26" s="601"/>
      <c r="J26" s="601"/>
      <c r="K26" s="601"/>
      <c r="L26" s="601"/>
      <c r="M26" s="601"/>
      <c r="N26" s="601"/>
      <c r="O26" s="601"/>
      <c r="P26" s="601"/>
      <c r="Q26" s="601"/>
      <c r="R26" s="601"/>
      <c r="S26" s="601"/>
      <c r="T26" s="601"/>
      <c r="U26" s="601"/>
      <c r="V26" s="601"/>
    </row>
    <row r="27" spans="1:22">
      <c r="C27" s="601"/>
      <c r="D27" s="601"/>
      <c r="E27" s="601"/>
      <c r="F27" s="601"/>
      <c r="G27" s="601"/>
      <c r="H27" s="601"/>
      <c r="I27" s="601"/>
      <c r="J27" s="601"/>
      <c r="K27" s="601"/>
      <c r="L27" s="601"/>
      <c r="M27" s="601"/>
      <c r="N27" s="601"/>
      <c r="O27" s="601"/>
      <c r="P27" s="601"/>
      <c r="Q27" s="601"/>
      <c r="R27" s="601"/>
      <c r="S27" s="601"/>
      <c r="T27" s="601"/>
      <c r="U27" s="601"/>
      <c r="V27" s="601"/>
    </row>
    <row r="28" spans="1:22">
      <c r="C28" s="601"/>
      <c r="D28" s="601"/>
      <c r="E28" s="601"/>
      <c r="F28" s="601"/>
      <c r="G28" s="601"/>
      <c r="H28" s="601"/>
      <c r="I28" s="601"/>
      <c r="J28" s="601"/>
      <c r="K28" s="601"/>
      <c r="L28" s="601"/>
      <c r="M28" s="601"/>
      <c r="N28" s="601"/>
      <c r="O28" s="601"/>
      <c r="P28" s="601"/>
      <c r="Q28" s="601"/>
      <c r="R28" s="601"/>
      <c r="S28" s="601"/>
      <c r="T28" s="601"/>
      <c r="U28" s="601"/>
      <c r="V28" s="601"/>
    </row>
    <row r="29" spans="1:22">
      <c r="C29" s="601"/>
      <c r="D29" s="601"/>
      <c r="E29" s="601"/>
      <c r="F29" s="601"/>
      <c r="G29" s="601"/>
      <c r="H29" s="601"/>
      <c r="I29" s="601"/>
      <c r="J29" s="601"/>
      <c r="K29" s="601"/>
      <c r="L29" s="601"/>
      <c r="M29" s="601"/>
      <c r="N29" s="601"/>
      <c r="O29" s="601"/>
      <c r="P29" s="601"/>
      <c r="Q29" s="601"/>
      <c r="R29" s="601"/>
      <c r="S29" s="601"/>
      <c r="T29" s="601"/>
      <c r="U29" s="601"/>
      <c r="V29" s="601"/>
    </row>
    <row r="30" spans="1:22">
      <c r="C30" s="601"/>
      <c r="D30" s="601"/>
      <c r="E30" s="601"/>
      <c r="F30" s="601"/>
      <c r="G30" s="601"/>
      <c r="H30" s="601"/>
      <c r="I30" s="601"/>
      <c r="J30" s="601"/>
      <c r="K30" s="601"/>
      <c r="L30" s="601"/>
      <c r="M30" s="601"/>
      <c r="N30" s="601"/>
      <c r="O30" s="601"/>
      <c r="P30" s="601"/>
      <c r="Q30" s="601"/>
      <c r="R30" s="601"/>
      <c r="S30" s="601"/>
      <c r="T30" s="601"/>
      <c r="U30" s="601"/>
      <c r="V30" s="601"/>
    </row>
    <row r="31" spans="1:22">
      <c r="C31" s="601"/>
      <c r="D31" s="601"/>
      <c r="E31" s="601"/>
      <c r="F31" s="601"/>
      <c r="G31" s="601"/>
      <c r="H31" s="601"/>
      <c r="I31" s="601"/>
      <c r="J31" s="601"/>
      <c r="K31" s="601"/>
      <c r="L31" s="601"/>
      <c r="M31" s="601"/>
      <c r="N31" s="601"/>
      <c r="O31" s="601"/>
      <c r="P31" s="601"/>
      <c r="Q31" s="601"/>
      <c r="R31" s="601"/>
      <c r="S31" s="601"/>
      <c r="T31" s="601"/>
      <c r="U31" s="601"/>
      <c r="V31" s="601"/>
    </row>
    <row r="32" spans="1:22">
      <c r="C32" s="601"/>
      <c r="D32" s="601"/>
      <c r="E32" s="601"/>
      <c r="F32" s="601"/>
      <c r="G32" s="601"/>
      <c r="H32" s="601"/>
      <c r="I32" s="601"/>
      <c r="J32" s="601"/>
      <c r="K32" s="601"/>
      <c r="L32" s="601"/>
      <c r="M32" s="601"/>
      <c r="N32" s="601"/>
      <c r="O32" s="601"/>
      <c r="P32" s="601"/>
      <c r="Q32" s="601"/>
      <c r="R32" s="601"/>
      <c r="S32" s="601"/>
      <c r="T32" s="601"/>
      <c r="U32" s="601"/>
      <c r="V32" s="601"/>
    </row>
    <row r="33" spans="3:22">
      <c r="C33" s="601"/>
      <c r="D33" s="601"/>
      <c r="E33" s="601"/>
      <c r="F33" s="601"/>
      <c r="G33" s="601"/>
      <c r="H33" s="601"/>
      <c r="I33" s="601"/>
      <c r="J33" s="601"/>
      <c r="K33" s="601"/>
      <c r="L33" s="601"/>
      <c r="M33" s="601"/>
      <c r="N33" s="601"/>
      <c r="O33" s="601"/>
      <c r="P33" s="601"/>
      <c r="Q33" s="601"/>
      <c r="R33" s="601"/>
      <c r="S33" s="601"/>
      <c r="T33" s="601"/>
      <c r="U33" s="601"/>
      <c r="V33" s="601"/>
    </row>
    <row r="34" spans="3:22">
      <c r="C34" s="601"/>
      <c r="D34" s="601"/>
      <c r="E34" s="601"/>
      <c r="F34" s="601"/>
      <c r="G34" s="601"/>
      <c r="H34" s="601"/>
      <c r="I34" s="601"/>
      <c r="J34" s="601"/>
      <c r="K34" s="601"/>
      <c r="L34" s="601"/>
      <c r="M34" s="601"/>
      <c r="N34" s="601"/>
      <c r="O34" s="601"/>
      <c r="P34" s="601"/>
      <c r="Q34" s="601"/>
      <c r="R34" s="601"/>
      <c r="S34" s="601"/>
      <c r="T34" s="601"/>
      <c r="U34" s="601"/>
      <c r="V34" s="601"/>
    </row>
    <row r="35" spans="3:22">
      <c r="C35" s="601"/>
      <c r="D35" s="601"/>
      <c r="E35" s="601"/>
      <c r="F35" s="601"/>
      <c r="G35" s="601"/>
      <c r="H35" s="601"/>
      <c r="I35" s="601"/>
      <c r="J35" s="601"/>
      <c r="K35" s="601"/>
      <c r="L35" s="601"/>
      <c r="M35" s="601"/>
      <c r="N35" s="601"/>
      <c r="O35" s="601"/>
      <c r="P35" s="601"/>
      <c r="Q35" s="601"/>
      <c r="R35" s="601"/>
      <c r="S35" s="601"/>
      <c r="T35" s="601"/>
      <c r="U35" s="601"/>
      <c r="V35" s="601"/>
    </row>
    <row r="36" spans="3:22">
      <c r="C36" s="601"/>
      <c r="D36" s="601"/>
      <c r="E36" s="601"/>
      <c r="F36" s="601"/>
      <c r="G36" s="601"/>
      <c r="H36" s="601"/>
      <c r="I36" s="601"/>
      <c r="J36" s="601"/>
      <c r="K36" s="601"/>
      <c r="L36" s="601"/>
      <c r="M36" s="601"/>
      <c r="N36" s="601"/>
      <c r="O36" s="601"/>
      <c r="P36" s="601"/>
      <c r="Q36" s="601"/>
      <c r="R36" s="601"/>
      <c r="S36" s="601"/>
      <c r="T36" s="601"/>
      <c r="U36" s="601"/>
      <c r="V36" s="601"/>
    </row>
    <row r="37" spans="3:22">
      <c r="C37" s="601"/>
      <c r="D37" s="601"/>
      <c r="E37" s="601"/>
      <c r="F37" s="601"/>
      <c r="G37" s="601"/>
      <c r="H37" s="601"/>
      <c r="I37" s="601"/>
      <c r="J37" s="601"/>
      <c r="K37" s="601"/>
      <c r="L37" s="601"/>
      <c r="M37" s="601"/>
      <c r="N37" s="601"/>
      <c r="O37" s="601"/>
      <c r="P37" s="601"/>
      <c r="Q37" s="601"/>
      <c r="R37" s="601"/>
      <c r="S37" s="601"/>
      <c r="T37" s="601"/>
      <c r="U37" s="601"/>
      <c r="V37" s="601"/>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P69"/>
  <sheetViews>
    <sheetView zoomScale="80" zoomScaleNormal="80" workbookViewId="0"/>
  </sheetViews>
  <sheetFormatPr defaultRowHeight="15"/>
  <cols>
    <col min="1" max="1" width="8.7109375" style="341"/>
    <col min="2" max="2" width="69.28515625" style="324" customWidth="1"/>
    <col min="3" max="3" width="17.7109375" bestFit="1" customWidth="1"/>
    <col min="4" max="4" width="19.5703125" bestFit="1" customWidth="1"/>
    <col min="5" max="5" width="20" bestFit="1" customWidth="1"/>
    <col min="6" max="6" width="18.140625" bestFit="1" customWidth="1"/>
    <col min="7" max="8" width="18.28515625" bestFit="1" customWidth="1"/>
  </cols>
  <sheetData>
    <row r="1" spans="1:16" ht="15.75">
      <c r="A1" s="7" t="s">
        <v>108</v>
      </c>
      <c r="B1" s="233" t="str">
        <f>Info!C2</f>
        <v>სს "ბანკი ქართუ"</v>
      </c>
      <c r="C1" s="6"/>
      <c r="D1" s="1"/>
      <c r="E1" s="1"/>
      <c r="F1" s="1"/>
      <c r="G1" s="1"/>
    </row>
    <row r="2" spans="1:16" ht="15.75">
      <c r="A2" s="7" t="s">
        <v>109</v>
      </c>
      <c r="B2" s="500">
        <f>'1. key ratios'!B2</f>
        <v>45382</v>
      </c>
      <c r="C2" s="6"/>
      <c r="D2" s="1"/>
      <c r="E2" s="1"/>
      <c r="F2" s="1"/>
      <c r="G2" s="1"/>
    </row>
    <row r="3" spans="1:16" ht="15.75">
      <c r="A3" s="7"/>
      <c r="B3" s="6"/>
      <c r="C3" s="6"/>
      <c r="D3" s="1"/>
      <c r="E3" s="1"/>
      <c r="F3" s="1"/>
      <c r="G3" s="1"/>
    </row>
    <row r="4" spans="1:16" ht="21" customHeight="1">
      <c r="A4" s="704" t="s">
        <v>25</v>
      </c>
      <c r="B4" s="705" t="s">
        <v>729</v>
      </c>
      <c r="C4" s="707" t="s">
        <v>114</v>
      </c>
      <c r="D4" s="707"/>
      <c r="E4" s="707"/>
      <c r="F4" s="707" t="s">
        <v>115</v>
      </c>
      <c r="G4" s="707"/>
      <c r="H4" s="708"/>
    </row>
    <row r="5" spans="1:16" ht="21" customHeight="1">
      <c r="A5" s="704"/>
      <c r="B5" s="706"/>
      <c r="C5" s="298" t="s">
        <v>26</v>
      </c>
      <c r="D5" s="298" t="s">
        <v>88</v>
      </c>
      <c r="E5" s="298" t="s">
        <v>66</v>
      </c>
      <c r="F5" s="298" t="s">
        <v>26</v>
      </c>
      <c r="G5" s="298" t="s">
        <v>88</v>
      </c>
      <c r="H5" s="298" t="s">
        <v>66</v>
      </c>
    </row>
    <row r="6" spans="1:16" ht="26.45" customHeight="1">
      <c r="A6" s="704"/>
      <c r="B6" s="299" t="s">
        <v>95</v>
      </c>
      <c r="C6" s="709"/>
      <c r="D6" s="710"/>
      <c r="E6" s="710"/>
      <c r="F6" s="710"/>
      <c r="G6" s="710"/>
      <c r="H6" s="711"/>
    </row>
    <row r="7" spans="1:16" ht="23.1" customHeight="1">
      <c r="A7" s="338">
        <v>1</v>
      </c>
      <c r="B7" s="300" t="s">
        <v>843</v>
      </c>
      <c r="C7" s="476">
        <f>SUM(C8:C10)</f>
        <v>125148960.30480847</v>
      </c>
      <c r="D7" s="476">
        <f>SUM(D8:D10)</f>
        <v>762610149.3558563</v>
      </c>
      <c r="E7" s="477">
        <f>C7+D7</f>
        <v>887759109.6606648</v>
      </c>
      <c r="F7" s="476">
        <f>SUM(F8:F10)</f>
        <v>46401380.341553159</v>
      </c>
      <c r="G7" s="476">
        <f>SUM(G8:G10)</f>
        <v>492629517.83518934</v>
      </c>
      <c r="H7" s="477">
        <f>F7+G7</f>
        <v>539030898.17674255</v>
      </c>
      <c r="J7" s="480"/>
      <c r="K7" s="480"/>
      <c r="L7" s="480"/>
      <c r="M7" s="480"/>
      <c r="N7" s="480"/>
      <c r="O7" s="480"/>
      <c r="P7" s="480"/>
    </row>
    <row r="8" spans="1:16">
      <c r="A8" s="338">
        <v>1.1000000000000001</v>
      </c>
      <c r="B8" s="301" t="s">
        <v>96</v>
      </c>
      <c r="C8" s="476">
        <v>10257713.35</v>
      </c>
      <c r="D8" s="476">
        <v>24516078.344999999</v>
      </c>
      <c r="E8" s="477">
        <f t="shared" ref="E8:E36" si="0">C8+D8</f>
        <v>34773791.695</v>
      </c>
      <c r="F8" s="476">
        <v>8796169.0999999996</v>
      </c>
      <c r="G8" s="476">
        <v>19146808.494100001</v>
      </c>
      <c r="H8" s="477">
        <f t="shared" ref="H8:H36" si="1">F8+G8</f>
        <v>27942977.594099998</v>
      </c>
      <c r="J8" s="480"/>
      <c r="K8" s="480"/>
      <c r="L8" s="480"/>
      <c r="M8" s="480"/>
      <c r="N8" s="480"/>
      <c r="O8" s="480"/>
    </row>
    <row r="9" spans="1:16">
      <c r="A9" s="338">
        <v>1.2</v>
      </c>
      <c r="B9" s="301" t="s">
        <v>97</v>
      </c>
      <c r="C9" s="476">
        <v>19889277.329999998</v>
      </c>
      <c r="D9" s="476">
        <v>239191371.07675207</v>
      </c>
      <c r="E9" s="477">
        <f t="shared" si="0"/>
        <v>259080648.40675205</v>
      </c>
      <c r="F9" s="476">
        <v>7585253.3399999999</v>
      </c>
      <c r="G9" s="476">
        <v>205410301.74948928</v>
      </c>
      <c r="H9" s="477">
        <f t="shared" si="1"/>
        <v>212995555.08948928</v>
      </c>
      <c r="J9" s="480"/>
      <c r="K9" s="480"/>
      <c r="L9" s="480"/>
      <c r="M9" s="480"/>
      <c r="N9" s="480"/>
      <c r="O9" s="480"/>
    </row>
    <row r="10" spans="1:16">
      <c r="A10" s="338">
        <v>1.3</v>
      </c>
      <c r="B10" s="301" t="s">
        <v>98</v>
      </c>
      <c r="C10" s="476">
        <v>95001969.624808475</v>
      </c>
      <c r="D10" s="476">
        <v>498902699.93410426</v>
      </c>
      <c r="E10" s="477">
        <f t="shared" si="0"/>
        <v>593904669.55891275</v>
      </c>
      <c r="F10" s="476">
        <v>30019957.901553158</v>
      </c>
      <c r="G10" s="476">
        <v>268072407.59160003</v>
      </c>
      <c r="H10" s="477">
        <f t="shared" si="1"/>
        <v>298092365.49315321</v>
      </c>
      <c r="J10" s="480"/>
      <c r="K10" s="480"/>
      <c r="L10" s="480"/>
      <c r="M10" s="480"/>
      <c r="N10" s="480"/>
      <c r="O10" s="480"/>
    </row>
    <row r="11" spans="1:16">
      <c r="A11" s="338">
        <v>2</v>
      </c>
      <c r="B11" s="302" t="s">
        <v>730</v>
      </c>
      <c r="C11" s="476">
        <v>0</v>
      </c>
      <c r="D11" s="476">
        <v>0</v>
      </c>
      <c r="E11" s="477">
        <f t="shared" si="0"/>
        <v>0</v>
      </c>
      <c r="F11" s="476">
        <v>0</v>
      </c>
      <c r="G11" s="476">
        <v>0</v>
      </c>
      <c r="H11" s="477">
        <f t="shared" si="1"/>
        <v>0</v>
      </c>
      <c r="J11" s="480"/>
      <c r="K11" s="480"/>
      <c r="L11" s="480"/>
      <c r="M11" s="480"/>
      <c r="N11" s="480"/>
      <c r="O11" s="480"/>
    </row>
    <row r="12" spans="1:16">
      <c r="A12" s="338">
        <v>2.1</v>
      </c>
      <c r="B12" s="303" t="s">
        <v>731</v>
      </c>
      <c r="C12" s="476">
        <v>0</v>
      </c>
      <c r="D12" s="476">
        <v>0</v>
      </c>
      <c r="E12" s="477">
        <f t="shared" si="0"/>
        <v>0</v>
      </c>
      <c r="F12" s="476">
        <v>0</v>
      </c>
      <c r="G12" s="476">
        <v>0</v>
      </c>
      <c r="H12" s="477">
        <f t="shared" si="1"/>
        <v>0</v>
      </c>
      <c r="J12" s="480"/>
      <c r="K12" s="480"/>
      <c r="L12" s="480"/>
      <c r="M12" s="480"/>
      <c r="N12" s="480"/>
      <c r="O12" s="480"/>
    </row>
    <row r="13" spans="1:16" ht="26.45" customHeight="1">
      <c r="A13" s="338">
        <v>3</v>
      </c>
      <c r="B13" s="304" t="s">
        <v>732</v>
      </c>
      <c r="C13" s="476">
        <v>0</v>
      </c>
      <c r="D13" s="476">
        <v>0</v>
      </c>
      <c r="E13" s="477">
        <f t="shared" si="0"/>
        <v>0</v>
      </c>
      <c r="F13" s="476">
        <v>0</v>
      </c>
      <c r="G13" s="476">
        <v>0</v>
      </c>
      <c r="H13" s="477">
        <f t="shared" si="1"/>
        <v>0</v>
      </c>
      <c r="J13" s="480"/>
      <c r="K13" s="480"/>
      <c r="L13" s="480"/>
      <c r="M13" s="480"/>
      <c r="N13" s="480"/>
      <c r="O13" s="480"/>
    </row>
    <row r="14" spans="1:16" ht="26.45" customHeight="1">
      <c r="A14" s="338">
        <v>4</v>
      </c>
      <c r="B14" s="305" t="s">
        <v>733</v>
      </c>
      <c r="C14" s="476">
        <v>0</v>
      </c>
      <c r="D14" s="476">
        <v>0</v>
      </c>
      <c r="E14" s="477">
        <f t="shared" si="0"/>
        <v>0</v>
      </c>
      <c r="F14" s="476">
        <v>0</v>
      </c>
      <c r="G14" s="476">
        <v>0</v>
      </c>
      <c r="H14" s="477">
        <f t="shared" si="1"/>
        <v>0</v>
      </c>
      <c r="J14" s="480"/>
      <c r="K14" s="480"/>
      <c r="L14" s="480"/>
      <c r="M14" s="480"/>
      <c r="N14" s="480"/>
      <c r="O14" s="480"/>
    </row>
    <row r="15" spans="1:16" ht="24.6" customHeight="1">
      <c r="A15" s="338">
        <v>5</v>
      </c>
      <c r="B15" s="305" t="s">
        <v>734</v>
      </c>
      <c r="C15" s="624">
        <f>SUM(C16:C18)</f>
        <v>7430017.2699999996</v>
      </c>
      <c r="D15" s="624">
        <f>SUM(D16:D18)</f>
        <v>0</v>
      </c>
      <c r="E15" s="625">
        <f t="shared" si="0"/>
        <v>7430017.2699999996</v>
      </c>
      <c r="F15" s="624">
        <f>SUM(F16:F18)</f>
        <v>7410814.3099999996</v>
      </c>
      <c r="G15" s="624">
        <f>SUM(G16:G18)</f>
        <v>0</v>
      </c>
      <c r="H15" s="625">
        <f t="shared" si="1"/>
        <v>7410814.3099999996</v>
      </c>
      <c r="J15" s="480"/>
      <c r="K15" s="480"/>
      <c r="L15" s="480"/>
      <c r="M15" s="480"/>
      <c r="N15" s="480"/>
      <c r="O15" s="480"/>
    </row>
    <row r="16" spans="1:16">
      <c r="A16" s="338">
        <v>5.0999999999999996</v>
      </c>
      <c r="B16" s="306" t="s">
        <v>735</v>
      </c>
      <c r="C16" s="626">
        <v>168050</v>
      </c>
      <c r="D16" s="626">
        <v>0</v>
      </c>
      <c r="E16" s="627">
        <f t="shared" si="0"/>
        <v>168050</v>
      </c>
      <c r="F16" s="626">
        <v>168050</v>
      </c>
      <c r="G16" s="626">
        <v>0</v>
      </c>
      <c r="H16" s="627">
        <f t="shared" si="1"/>
        <v>168050</v>
      </c>
      <c r="J16" s="480"/>
      <c r="K16" s="480"/>
      <c r="L16" s="480"/>
      <c r="M16" s="480"/>
      <c r="N16" s="480"/>
      <c r="O16" s="480"/>
    </row>
    <row r="17" spans="1:15">
      <c r="A17" s="338">
        <v>5.2</v>
      </c>
      <c r="B17" s="306" t="s">
        <v>569</v>
      </c>
      <c r="C17" s="626">
        <v>7261967.2699999996</v>
      </c>
      <c r="D17" s="626">
        <v>0</v>
      </c>
      <c r="E17" s="627">
        <f t="shared" si="0"/>
        <v>7261967.2699999996</v>
      </c>
      <c r="F17" s="626">
        <v>7242764.3099999996</v>
      </c>
      <c r="G17" s="626">
        <v>0</v>
      </c>
      <c r="H17" s="627">
        <f t="shared" si="1"/>
        <v>7242764.3099999996</v>
      </c>
      <c r="J17" s="480"/>
      <c r="K17" s="480"/>
      <c r="L17" s="480"/>
      <c r="M17" s="480"/>
      <c r="N17" s="480"/>
      <c r="O17" s="480"/>
    </row>
    <row r="18" spans="1:15">
      <c r="A18" s="338">
        <v>5.3</v>
      </c>
      <c r="B18" s="306" t="s">
        <v>736</v>
      </c>
      <c r="C18" s="626">
        <v>0</v>
      </c>
      <c r="D18" s="626">
        <v>0</v>
      </c>
      <c r="E18" s="627">
        <f t="shared" si="0"/>
        <v>0</v>
      </c>
      <c r="F18" s="626">
        <v>0</v>
      </c>
      <c r="G18" s="626">
        <v>0</v>
      </c>
      <c r="H18" s="627">
        <f t="shared" si="1"/>
        <v>0</v>
      </c>
      <c r="J18" s="480"/>
      <c r="K18" s="480"/>
      <c r="L18" s="480"/>
      <c r="M18" s="480"/>
      <c r="N18" s="480"/>
      <c r="O18" s="480"/>
    </row>
    <row r="19" spans="1:15">
      <c r="A19" s="338">
        <v>6</v>
      </c>
      <c r="B19" s="304" t="s">
        <v>737</v>
      </c>
      <c r="C19" s="626">
        <f>SUM(C20:C21)</f>
        <v>368378543.02481729</v>
      </c>
      <c r="D19" s="626">
        <f>SUM(D20:D21)</f>
        <v>495694188.52228892</v>
      </c>
      <c r="E19" s="627">
        <f t="shared" si="0"/>
        <v>864072731.54710627</v>
      </c>
      <c r="F19" s="626">
        <f>SUM(F20:F21)</f>
        <v>331780008.33429497</v>
      </c>
      <c r="G19" s="626">
        <f>SUM(G20:G21)</f>
        <v>447081533.80212909</v>
      </c>
      <c r="H19" s="627">
        <f t="shared" si="1"/>
        <v>778861542.13642406</v>
      </c>
      <c r="J19" s="480"/>
      <c r="K19" s="480"/>
      <c r="L19" s="480"/>
      <c r="M19" s="480"/>
      <c r="N19" s="480"/>
      <c r="O19" s="480"/>
    </row>
    <row r="20" spans="1:15">
      <c r="A20" s="338">
        <v>6.1</v>
      </c>
      <c r="B20" s="306" t="s">
        <v>569</v>
      </c>
      <c r="C20" s="626">
        <v>55307827.515800282</v>
      </c>
      <c r="D20" s="626">
        <v>0</v>
      </c>
      <c r="E20" s="627">
        <f t="shared" si="0"/>
        <v>55307827.515800282</v>
      </c>
      <c r="F20" s="626">
        <v>40262675.318470776</v>
      </c>
      <c r="G20" s="626">
        <v>0</v>
      </c>
      <c r="H20" s="627">
        <f t="shared" si="1"/>
        <v>40262675.318470776</v>
      </c>
      <c r="J20" s="480"/>
      <c r="K20" s="480"/>
      <c r="L20" s="480"/>
      <c r="M20" s="480"/>
      <c r="N20" s="480"/>
      <c r="O20" s="480"/>
    </row>
    <row r="21" spans="1:15">
      <c r="A21" s="338">
        <v>6.2</v>
      </c>
      <c r="B21" s="306" t="s">
        <v>736</v>
      </c>
      <c r="C21" s="626">
        <v>313070715.50901699</v>
      </c>
      <c r="D21" s="626">
        <v>495694188.52228892</v>
      </c>
      <c r="E21" s="627">
        <f t="shared" si="0"/>
        <v>808764904.03130591</v>
      </c>
      <c r="F21" s="626">
        <v>291517333.0158242</v>
      </c>
      <c r="G21" s="626">
        <v>447081533.80212909</v>
      </c>
      <c r="H21" s="627">
        <f t="shared" si="1"/>
        <v>738598866.81795335</v>
      </c>
      <c r="J21" s="480"/>
      <c r="K21" s="480"/>
      <c r="L21" s="480"/>
      <c r="M21" s="480"/>
      <c r="N21" s="480"/>
      <c r="O21" s="480"/>
    </row>
    <row r="22" spans="1:15">
      <c r="A22" s="338">
        <v>7</v>
      </c>
      <c r="B22" s="307" t="s">
        <v>738</v>
      </c>
      <c r="C22" s="626">
        <v>9372300</v>
      </c>
      <c r="D22" s="626">
        <v>0</v>
      </c>
      <c r="E22" s="627">
        <f t="shared" si="0"/>
        <v>9372300</v>
      </c>
      <c r="F22" s="626">
        <v>9372300</v>
      </c>
      <c r="G22" s="626">
        <v>0</v>
      </c>
      <c r="H22" s="627">
        <f t="shared" si="1"/>
        <v>9372300</v>
      </c>
      <c r="J22" s="480"/>
      <c r="K22" s="480"/>
      <c r="L22" s="480"/>
      <c r="M22" s="480"/>
      <c r="N22" s="480"/>
      <c r="O22" s="480"/>
    </row>
    <row r="23" spans="1:15" ht="21">
      <c r="A23" s="338">
        <v>8</v>
      </c>
      <c r="B23" s="308" t="s">
        <v>739</v>
      </c>
      <c r="C23" s="626">
        <v>0</v>
      </c>
      <c r="D23" s="626">
        <v>0</v>
      </c>
      <c r="E23" s="627">
        <f t="shared" si="0"/>
        <v>0</v>
      </c>
      <c r="F23" s="626">
        <v>0</v>
      </c>
      <c r="G23" s="626">
        <v>0</v>
      </c>
      <c r="H23" s="627">
        <f t="shared" si="1"/>
        <v>0</v>
      </c>
      <c r="J23" s="480"/>
      <c r="K23" s="480"/>
      <c r="L23" s="480"/>
      <c r="M23" s="480"/>
      <c r="N23" s="480"/>
      <c r="O23" s="480"/>
    </row>
    <row r="24" spans="1:15">
      <c r="A24" s="338">
        <v>9</v>
      </c>
      <c r="B24" s="305" t="s">
        <v>740</v>
      </c>
      <c r="C24" s="626">
        <f>SUM(C25:C26)</f>
        <v>19789476.290586315</v>
      </c>
      <c r="D24" s="626">
        <f>SUM(D25:D26)</f>
        <v>0</v>
      </c>
      <c r="E24" s="627">
        <f t="shared" si="0"/>
        <v>19789476.290586315</v>
      </c>
      <c r="F24" s="626">
        <f>SUM(F25:F26)</f>
        <v>13085692.066943217</v>
      </c>
      <c r="G24" s="626">
        <f>SUM(G25:G26)</f>
        <v>0</v>
      </c>
      <c r="H24" s="627">
        <f t="shared" si="1"/>
        <v>13085692.066943217</v>
      </c>
      <c r="J24" s="480"/>
      <c r="K24" s="480"/>
      <c r="L24" s="480"/>
      <c r="M24" s="480"/>
      <c r="N24" s="480"/>
      <c r="O24" s="480"/>
    </row>
    <row r="25" spans="1:15">
      <c r="A25" s="338">
        <v>9.1</v>
      </c>
      <c r="B25" s="309" t="s">
        <v>741</v>
      </c>
      <c r="C25" s="626">
        <v>19789476.290586315</v>
      </c>
      <c r="D25" s="626">
        <v>0</v>
      </c>
      <c r="E25" s="627">
        <f t="shared" si="0"/>
        <v>19789476.290586315</v>
      </c>
      <c r="F25" s="626">
        <v>13085692.066943217</v>
      </c>
      <c r="G25" s="626">
        <v>0</v>
      </c>
      <c r="H25" s="627">
        <f t="shared" si="1"/>
        <v>13085692.066943217</v>
      </c>
      <c r="J25" s="480"/>
      <c r="K25" s="480"/>
      <c r="L25" s="480"/>
      <c r="M25" s="480"/>
      <c r="N25" s="480"/>
      <c r="O25" s="480"/>
    </row>
    <row r="26" spans="1:15">
      <c r="A26" s="338">
        <v>9.1999999999999993</v>
      </c>
      <c r="B26" s="309" t="s">
        <v>742</v>
      </c>
      <c r="C26" s="626">
        <v>0</v>
      </c>
      <c r="D26" s="626">
        <v>0</v>
      </c>
      <c r="E26" s="627">
        <f t="shared" si="0"/>
        <v>0</v>
      </c>
      <c r="F26" s="626">
        <v>0</v>
      </c>
      <c r="G26" s="626">
        <v>0</v>
      </c>
      <c r="H26" s="627">
        <f t="shared" si="1"/>
        <v>0</v>
      </c>
      <c r="J26" s="480"/>
      <c r="K26" s="480"/>
      <c r="L26" s="480"/>
      <c r="M26" s="480"/>
      <c r="N26" s="480"/>
      <c r="O26" s="480"/>
    </row>
    <row r="27" spans="1:15">
      <c r="A27" s="338">
        <v>10</v>
      </c>
      <c r="B27" s="305" t="s">
        <v>36</v>
      </c>
      <c r="C27" s="626">
        <f>SUM(C28:C29)</f>
        <v>8818655.5500000026</v>
      </c>
      <c r="D27" s="626">
        <v>0</v>
      </c>
      <c r="E27" s="627">
        <f t="shared" si="0"/>
        <v>8818655.5500000026</v>
      </c>
      <c r="F27" s="626">
        <f>SUM(F28:F29)</f>
        <v>5225549.9200000018</v>
      </c>
      <c r="G27" s="626">
        <f>SUM(G28:G29)</f>
        <v>0</v>
      </c>
      <c r="H27" s="627">
        <f t="shared" si="1"/>
        <v>5225549.9200000018</v>
      </c>
      <c r="J27" s="480"/>
      <c r="K27" s="480"/>
      <c r="L27" s="480"/>
      <c r="M27" s="480"/>
      <c r="N27" s="480"/>
      <c r="O27" s="480"/>
    </row>
    <row r="28" spans="1:15">
      <c r="A28" s="338">
        <v>10.1</v>
      </c>
      <c r="B28" s="309" t="s">
        <v>743</v>
      </c>
      <c r="C28" s="626">
        <v>0</v>
      </c>
      <c r="D28" s="626">
        <v>0</v>
      </c>
      <c r="E28" s="627">
        <f t="shared" si="0"/>
        <v>0</v>
      </c>
      <c r="F28" s="626">
        <v>0</v>
      </c>
      <c r="G28" s="626">
        <v>0</v>
      </c>
      <c r="H28" s="627">
        <f t="shared" si="1"/>
        <v>0</v>
      </c>
      <c r="J28" s="480"/>
      <c r="K28" s="480"/>
      <c r="L28" s="480"/>
      <c r="M28" s="480"/>
      <c r="N28" s="480"/>
      <c r="O28" s="480"/>
    </row>
    <row r="29" spans="1:15">
      <c r="A29" s="338">
        <v>10.199999999999999</v>
      </c>
      <c r="B29" s="309" t="s">
        <v>744</v>
      </c>
      <c r="C29" s="626">
        <v>8818655.5500000026</v>
      </c>
      <c r="D29" s="626">
        <v>0</v>
      </c>
      <c r="E29" s="627">
        <f t="shared" si="0"/>
        <v>8818655.5500000026</v>
      </c>
      <c r="F29" s="626">
        <v>5225549.9200000018</v>
      </c>
      <c r="G29" s="626">
        <v>0</v>
      </c>
      <c r="H29" s="627">
        <f t="shared" si="1"/>
        <v>5225549.9200000018</v>
      </c>
      <c r="J29" s="480"/>
      <c r="K29" s="480"/>
      <c r="L29" s="480"/>
      <c r="M29" s="480"/>
      <c r="N29" s="480"/>
      <c r="O29" s="480"/>
    </row>
    <row r="30" spans="1:15">
      <c r="A30" s="338">
        <v>11</v>
      </c>
      <c r="B30" s="305" t="s">
        <v>745</v>
      </c>
      <c r="C30" s="626">
        <f>SUM(C31:C32)</f>
        <v>0</v>
      </c>
      <c r="D30" s="626">
        <f>SUM(D31:D32)</f>
        <v>0</v>
      </c>
      <c r="E30" s="627">
        <f t="shared" si="0"/>
        <v>0</v>
      </c>
      <c r="F30" s="626">
        <f>SUM(F31:F32)</f>
        <v>0</v>
      </c>
      <c r="G30" s="626">
        <f>SUM(G31:G32)</f>
        <v>0</v>
      </c>
      <c r="H30" s="627">
        <f t="shared" si="1"/>
        <v>0</v>
      </c>
      <c r="J30" s="480"/>
      <c r="K30" s="480"/>
      <c r="L30" s="480"/>
      <c r="M30" s="480"/>
      <c r="N30" s="480"/>
      <c r="O30" s="480"/>
    </row>
    <row r="31" spans="1:15">
      <c r="A31" s="338">
        <v>11.1</v>
      </c>
      <c r="B31" s="309" t="s">
        <v>746</v>
      </c>
      <c r="C31" s="626">
        <v>0</v>
      </c>
      <c r="D31" s="626">
        <v>0</v>
      </c>
      <c r="E31" s="627">
        <f t="shared" si="0"/>
        <v>0</v>
      </c>
      <c r="F31" s="626">
        <v>0</v>
      </c>
      <c r="G31" s="626">
        <v>0</v>
      </c>
      <c r="H31" s="627">
        <f t="shared" si="1"/>
        <v>0</v>
      </c>
      <c r="J31" s="480"/>
      <c r="K31" s="480"/>
      <c r="L31" s="480"/>
      <c r="M31" s="480"/>
      <c r="N31" s="480"/>
      <c r="O31" s="480"/>
    </row>
    <row r="32" spans="1:15">
      <c r="A32" s="338">
        <v>11.2</v>
      </c>
      <c r="B32" s="309" t="s">
        <v>747</v>
      </c>
      <c r="C32" s="626">
        <v>0</v>
      </c>
      <c r="D32" s="626">
        <v>0</v>
      </c>
      <c r="E32" s="627">
        <f t="shared" si="0"/>
        <v>0</v>
      </c>
      <c r="F32" s="626">
        <v>0</v>
      </c>
      <c r="G32" s="626">
        <v>0</v>
      </c>
      <c r="H32" s="627">
        <f t="shared" si="1"/>
        <v>0</v>
      </c>
      <c r="J32" s="480"/>
      <c r="K32" s="480"/>
      <c r="L32" s="480"/>
      <c r="M32" s="480"/>
      <c r="N32" s="480"/>
      <c r="O32" s="480"/>
    </row>
    <row r="33" spans="1:15">
      <c r="A33" s="338">
        <v>13</v>
      </c>
      <c r="B33" s="305" t="s">
        <v>99</v>
      </c>
      <c r="C33" s="626">
        <v>94428580.76376608</v>
      </c>
      <c r="D33" s="626">
        <v>214326.59129999997</v>
      </c>
      <c r="E33" s="627">
        <f t="shared" si="0"/>
        <v>94642907.355066076</v>
      </c>
      <c r="F33" s="626">
        <v>105737698.94584002</v>
      </c>
      <c r="G33" s="626">
        <v>298986.42809999996</v>
      </c>
      <c r="H33" s="627">
        <f t="shared" si="1"/>
        <v>106036685.37394002</v>
      </c>
      <c r="J33" s="480"/>
      <c r="K33" s="480"/>
      <c r="L33" s="480"/>
      <c r="M33" s="480"/>
      <c r="N33" s="480"/>
      <c r="O33" s="480"/>
    </row>
    <row r="34" spans="1:15">
      <c r="A34" s="338">
        <v>13.1</v>
      </c>
      <c r="B34" s="310" t="s">
        <v>748</v>
      </c>
      <c r="C34" s="626">
        <v>92390944.773766071</v>
      </c>
      <c r="D34" s="626">
        <v>0</v>
      </c>
      <c r="E34" s="627">
        <f t="shared" si="0"/>
        <v>92390944.773766071</v>
      </c>
      <c r="F34" s="626">
        <v>101992527.52584001</v>
      </c>
      <c r="G34" s="626">
        <v>0</v>
      </c>
      <c r="H34" s="627">
        <f t="shared" si="1"/>
        <v>101992527.52584001</v>
      </c>
      <c r="J34" s="480"/>
      <c r="K34" s="480"/>
      <c r="L34" s="480"/>
      <c r="M34" s="480"/>
      <c r="N34" s="480"/>
      <c r="O34" s="480"/>
    </row>
    <row r="35" spans="1:15">
      <c r="A35" s="338">
        <v>13.2</v>
      </c>
      <c r="B35" s="310" t="s">
        <v>749</v>
      </c>
      <c r="C35" s="626">
        <v>0</v>
      </c>
      <c r="D35" s="626">
        <v>0</v>
      </c>
      <c r="E35" s="627">
        <f t="shared" si="0"/>
        <v>0</v>
      </c>
      <c r="F35" s="626">
        <v>0</v>
      </c>
      <c r="G35" s="626">
        <v>0</v>
      </c>
      <c r="H35" s="627">
        <f t="shared" si="1"/>
        <v>0</v>
      </c>
      <c r="J35" s="480"/>
      <c r="K35" s="480"/>
      <c r="L35" s="480"/>
      <c r="M35" s="480"/>
      <c r="N35" s="480"/>
      <c r="O35" s="480"/>
    </row>
    <row r="36" spans="1:15">
      <c r="A36" s="338">
        <v>14</v>
      </c>
      <c r="B36" s="311" t="s">
        <v>750</v>
      </c>
      <c r="C36" s="626">
        <f>SUM(C7,C11,C13,C14,C15,C19,C22,C23,C24,C27,C30,C33)</f>
        <v>633366533.20397806</v>
      </c>
      <c r="D36" s="626">
        <f>SUM(D7,D11,D13,D14,D15,D19,D22,D23,D24,D27,D30,D33)</f>
        <v>1258518664.4694452</v>
      </c>
      <c r="E36" s="627">
        <f t="shared" si="0"/>
        <v>1891885197.6734233</v>
      </c>
      <c r="F36" s="626">
        <f>SUM(F7,F11,F13,F14,F15,F19,F22,F23,F24,F27,F30,F33)</f>
        <v>519013443.91863137</v>
      </c>
      <c r="G36" s="626">
        <f>SUM(G7,G11,G13,G14,G15,G19,G22,G23,G24,G27,G30,G33)</f>
        <v>940010038.06541836</v>
      </c>
      <c r="H36" s="627">
        <f t="shared" si="1"/>
        <v>1459023481.9840498</v>
      </c>
      <c r="J36" s="480"/>
      <c r="K36" s="480"/>
      <c r="L36" s="480"/>
      <c r="M36" s="480"/>
      <c r="N36" s="480"/>
      <c r="O36" s="480"/>
    </row>
    <row r="37" spans="1:15" ht="22.5" customHeight="1">
      <c r="A37" s="338"/>
      <c r="B37" s="312" t="s">
        <v>104</v>
      </c>
      <c r="C37" s="698"/>
      <c r="D37" s="699"/>
      <c r="E37" s="699"/>
      <c r="F37" s="699"/>
      <c r="G37" s="699"/>
      <c r="H37" s="700"/>
      <c r="J37" s="480"/>
      <c r="K37" s="480"/>
      <c r="L37" s="480"/>
      <c r="M37" s="480"/>
      <c r="N37" s="480"/>
      <c r="O37" s="480"/>
    </row>
    <row r="38" spans="1:15">
      <c r="A38" s="338">
        <v>15</v>
      </c>
      <c r="B38" s="313" t="s">
        <v>751</v>
      </c>
      <c r="C38" s="626">
        <v>0</v>
      </c>
      <c r="D38" s="626">
        <v>0</v>
      </c>
      <c r="E38" s="610">
        <f>C38+D38</f>
        <v>0</v>
      </c>
      <c r="F38" s="626">
        <v>0</v>
      </c>
      <c r="G38" s="626">
        <v>0</v>
      </c>
      <c r="H38" s="610">
        <f>F38+G38</f>
        <v>0</v>
      </c>
      <c r="J38" s="480"/>
      <c r="K38" s="480"/>
      <c r="L38" s="480"/>
      <c r="M38" s="480"/>
      <c r="N38" s="480"/>
      <c r="O38" s="480"/>
    </row>
    <row r="39" spans="1:15">
      <c r="A39" s="338">
        <v>15.1</v>
      </c>
      <c r="B39" s="314" t="s">
        <v>731</v>
      </c>
      <c r="C39" s="476">
        <v>0</v>
      </c>
      <c r="D39" s="476">
        <v>0</v>
      </c>
      <c r="E39" s="479">
        <f t="shared" ref="E39:E53" si="2">C39+D39</f>
        <v>0</v>
      </c>
      <c r="F39" s="476">
        <v>0</v>
      </c>
      <c r="G39" s="476">
        <v>0</v>
      </c>
      <c r="H39" s="479">
        <f t="shared" ref="H39:H53" si="3">F39+G39</f>
        <v>0</v>
      </c>
      <c r="J39" s="480"/>
      <c r="K39" s="480"/>
      <c r="L39" s="480"/>
      <c r="M39" s="480"/>
      <c r="N39" s="480"/>
      <c r="O39" s="480"/>
    </row>
    <row r="40" spans="1:15" ht="24" customHeight="1">
      <c r="A40" s="338">
        <v>16</v>
      </c>
      <c r="B40" s="307" t="s">
        <v>752</v>
      </c>
      <c r="C40" s="476">
        <v>0</v>
      </c>
      <c r="D40" s="476">
        <v>0</v>
      </c>
      <c r="E40" s="479">
        <f t="shared" si="2"/>
        <v>0</v>
      </c>
      <c r="F40" s="476">
        <v>0</v>
      </c>
      <c r="G40" s="476">
        <v>0</v>
      </c>
      <c r="H40" s="479">
        <f t="shared" si="3"/>
        <v>0</v>
      </c>
      <c r="J40" s="480"/>
      <c r="K40" s="480"/>
      <c r="L40" s="480"/>
      <c r="M40" s="480"/>
      <c r="N40" s="480"/>
      <c r="O40" s="480"/>
    </row>
    <row r="41" spans="1:15" ht="21">
      <c r="A41" s="338">
        <v>17</v>
      </c>
      <c r="B41" s="307" t="s">
        <v>753</v>
      </c>
      <c r="C41" s="478">
        <f>SUM(C42:C45)</f>
        <v>245679593.90346599</v>
      </c>
      <c r="D41" s="478">
        <f>SUM(D42:D45)</f>
        <v>1139192015.0387762</v>
      </c>
      <c r="E41" s="479">
        <f t="shared" si="2"/>
        <v>1384871608.9422421</v>
      </c>
      <c r="F41" s="478">
        <f>SUM(F42:F45)</f>
        <v>176091182.43553331</v>
      </c>
      <c r="G41" s="478">
        <f>SUM(G42:G45)</f>
        <v>814362782.42707515</v>
      </c>
      <c r="H41" s="479">
        <f t="shared" si="3"/>
        <v>990453964.86260843</v>
      </c>
      <c r="J41" s="480"/>
      <c r="K41" s="480"/>
      <c r="L41" s="480"/>
      <c r="M41" s="480"/>
      <c r="N41" s="480"/>
      <c r="O41" s="480"/>
    </row>
    <row r="42" spans="1:15">
      <c r="A42" s="338">
        <v>17.100000000000001</v>
      </c>
      <c r="B42" s="315" t="s">
        <v>754</v>
      </c>
      <c r="C42" s="476">
        <v>238934336.76000002</v>
      </c>
      <c r="D42" s="476">
        <v>1138754770.592</v>
      </c>
      <c r="E42" s="479">
        <f t="shared" si="2"/>
        <v>1377689107.352</v>
      </c>
      <c r="F42" s="476">
        <v>173592731.72999999</v>
      </c>
      <c r="G42" s="476">
        <v>814252002.29620004</v>
      </c>
      <c r="H42" s="479">
        <f t="shared" si="3"/>
        <v>987844734.02620006</v>
      </c>
      <c r="J42" s="480"/>
      <c r="K42" s="480"/>
      <c r="L42" s="480"/>
      <c r="M42" s="480"/>
      <c r="N42" s="480"/>
      <c r="O42" s="480"/>
    </row>
    <row r="43" spans="1:15">
      <c r="A43" s="338">
        <v>17.2</v>
      </c>
      <c r="B43" s="316" t="s">
        <v>100</v>
      </c>
      <c r="C43" s="476">
        <v>0</v>
      </c>
      <c r="D43" s="476">
        <v>0</v>
      </c>
      <c r="E43" s="479">
        <f t="shared" si="2"/>
        <v>0</v>
      </c>
      <c r="F43" s="476">
        <v>0</v>
      </c>
      <c r="G43" s="476">
        <v>0</v>
      </c>
      <c r="H43" s="479">
        <f t="shared" si="3"/>
        <v>0</v>
      </c>
      <c r="J43" s="480"/>
      <c r="K43" s="480"/>
      <c r="L43" s="480"/>
      <c r="M43" s="480"/>
      <c r="N43" s="480"/>
      <c r="O43" s="480"/>
    </row>
    <row r="44" spans="1:15">
      <c r="A44" s="338">
        <v>17.3</v>
      </c>
      <c r="B44" s="315" t="s">
        <v>755</v>
      </c>
      <c r="C44" s="476">
        <v>0</v>
      </c>
      <c r="D44" s="476">
        <v>0</v>
      </c>
      <c r="E44" s="479">
        <f t="shared" si="2"/>
        <v>0</v>
      </c>
      <c r="F44" s="476">
        <v>0</v>
      </c>
      <c r="G44" s="476">
        <v>0</v>
      </c>
      <c r="H44" s="479">
        <f t="shared" si="3"/>
        <v>0</v>
      </c>
      <c r="J44" s="480"/>
      <c r="K44" s="480"/>
      <c r="L44" s="480"/>
      <c r="M44" s="480"/>
      <c r="N44" s="480"/>
      <c r="O44" s="480"/>
    </row>
    <row r="45" spans="1:15">
      <c r="A45" s="338">
        <v>17.399999999999999</v>
      </c>
      <c r="B45" s="315" t="s">
        <v>756</v>
      </c>
      <c r="C45" s="476">
        <v>6745257.1434659604</v>
      </c>
      <c r="D45" s="476">
        <v>437244.44677616702</v>
      </c>
      <c r="E45" s="479">
        <f t="shared" si="2"/>
        <v>7182501.590242127</v>
      </c>
      <c r="F45" s="476">
        <v>2498450.7055333201</v>
      </c>
      <c r="G45" s="476">
        <v>110780.13087511211</v>
      </c>
      <c r="H45" s="479">
        <f t="shared" si="3"/>
        <v>2609230.8364084321</v>
      </c>
      <c r="J45" s="480"/>
      <c r="K45" s="480"/>
      <c r="L45" s="480"/>
      <c r="M45" s="480"/>
      <c r="N45" s="480"/>
      <c r="O45" s="480"/>
    </row>
    <row r="46" spans="1:15">
      <c r="A46" s="338">
        <v>18</v>
      </c>
      <c r="B46" s="305" t="s">
        <v>757</v>
      </c>
      <c r="C46" s="476">
        <v>227829.86695152771</v>
      </c>
      <c r="D46" s="476">
        <v>49882.527959179599</v>
      </c>
      <c r="E46" s="479">
        <f t="shared" si="2"/>
        <v>277712.39491070731</v>
      </c>
      <c r="F46" s="476">
        <v>233788.65203073085</v>
      </c>
      <c r="G46" s="476">
        <v>113218.37941681725</v>
      </c>
      <c r="H46" s="479">
        <f t="shared" si="3"/>
        <v>347007.03144754807</v>
      </c>
      <c r="J46" s="480"/>
      <c r="K46" s="480"/>
      <c r="L46" s="480"/>
      <c r="M46" s="480"/>
      <c r="N46" s="480"/>
      <c r="O46" s="480"/>
    </row>
    <row r="47" spans="1:15">
      <c r="A47" s="338">
        <v>19</v>
      </c>
      <c r="B47" s="305" t="s">
        <v>758</v>
      </c>
      <c r="C47" s="609">
        <f>SUM(C48:C49)</f>
        <v>4458583.2376555689</v>
      </c>
      <c r="D47" s="609">
        <f>SUM(D48:D49)</f>
        <v>0</v>
      </c>
      <c r="E47" s="610">
        <f t="shared" si="2"/>
        <v>4458583.2376555689</v>
      </c>
      <c r="F47" s="609">
        <f>SUM(F48:F49)</f>
        <v>8925698.6028288882</v>
      </c>
      <c r="G47" s="609">
        <f>SUM(G48:G49)</f>
        <v>0</v>
      </c>
      <c r="H47" s="610">
        <f t="shared" si="3"/>
        <v>8925698.6028288882</v>
      </c>
      <c r="J47" s="480"/>
      <c r="K47" s="480"/>
      <c r="L47" s="480"/>
      <c r="M47" s="480"/>
      <c r="N47" s="480"/>
      <c r="O47" s="480"/>
    </row>
    <row r="48" spans="1:15">
      <c r="A48" s="338">
        <v>19.100000000000001</v>
      </c>
      <c r="B48" s="317" t="s">
        <v>759</v>
      </c>
      <c r="C48" s="476">
        <v>2190320.1861640634</v>
      </c>
      <c r="D48" s="476">
        <v>0</v>
      </c>
      <c r="E48" s="479">
        <f t="shared" si="2"/>
        <v>2190320.1861640634</v>
      </c>
      <c r="F48" s="476">
        <v>8362831.9767030878</v>
      </c>
      <c r="G48" s="476">
        <v>0</v>
      </c>
      <c r="H48" s="479">
        <f t="shared" si="3"/>
        <v>8362831.9767030878</v>
      </c>
      <c r="J48" s="480"/>
      <c r="K48" s="480"/>
      <c r="L48" s="480"/>
      <c r="M48" s="480"/>
      <c r="N48" s="480"/>
      <c r="O48" s="480"/>
    </row>
    <row r="49" spans="1:15">
      <c r="A49" s="338">
        <v>19.2</v>
      </c>
      <c r="B49" s="318" t="s">
        <v>760</v>
      </c>
      <c r="C49" s="476">
        <v>2268263.0514915055</v>
      </c>
      <c r="D49" s="476">
        <v>0</v>
      </c>
      <c r="E49" s="479">
        <f t="shared" si="2"/>
        <v>2268263.0514915055</v>
      </c>
      <c r="F49" s="476">
        <v>562866.62612579996</v>
      </c>
      <c r="G49" s="476">
        <v>0</v>
      </c>
      <c r="H49" s="479">
        <f t="shared" si="3"/>
        <v>562866.62612579996</v>
      </c>
      <c r="J49" s="480"/>
      <c r="K49" s="480"/>
      <c r="L49" s="480"/>
      <c r="M49" s="480"/>
      <c r="N49" s="480"/>
      <c r="O49" s="480"/>
    </row>
    <row r="50" spans="1:15">
      <c r="A50" s="338">
        <v>20</v>
      </c>
      <c r="B50" s="319" t="s">
        <v>101</v>
      </c>
      <c r="C50" s="476">
        <v>0</v>
      </c>
      <c r="D50" s="476">
        <v>81288410.09379977</v>
      </c>
      <c r="E50" s="479">
        <f t="shared" si="2"/>
        <v>81288410.09379977</v>
      </c>
      <c r="F50" s="476">
        <v>0</v>
      </c>
      <c r="G50" s="476">
        <v>76026456.342699766</v>
      </c>
      <c r="H50" s="479">
        <f t="shared" si="3"/>
        <v>76026456.342699766</v>
      </c>
      <c r="J50" s="480"/>
      <c r="K50" s="480"/>
      <c r="L50" s="480"/>
      <c r="M50" s="480"/>
      <c r="N50" s="480"/>
      <c r="O50" s="480"/>
    </row>
    <row r="51" spans="1:15">
      <c r="A51" s="338">
        <v>21</v>
      </c>
      <c r="B51" s="320" t="s">
        <v>89</v>
      </c>
      <c r="C51" s="476">
        <v>349926.67000000004</v>
      </c>
      <c r="D51" s="476">
        <v>528274.17709999997</v>
      </c>
      <c r="E51" s="479">
        <f t="shared" si="2"/>
        <v>878200.84710000001</v>
      </c>
      <c r="F51" s="476">
        <v>349831.56000000006</v>
      </c>
      <c r="G51" s="476">
        <v>6623.4028000000035</v>
      </c>
      <c r="H51" s="479">
        <f t="shared" si="3"/>
        <v>356454.96280000004</v>
      </c>
      <c r="J51" s="480"/>
      <c r="K51" s="480"/>
      <c r="L51" s="480"/>
      <c r="M51" s="480"/>
      <c r="N51" s="480"/>
      <c r="O51" s="480"/>
    </row>
    <row r="52" spans="1:15">
      <c r="A52" s="338">
        <v>21.1</v>
      </c>
      <c r="B52" s="316" t="s">
        <v>761</v>
      </c>
      <c r="C52" s="476">
        <v>0</v>
      </c>
      <c r="D52" s="476">
        <v>0</v>
      </c>
      <c r="E52" s="479">
        <f t="shared" si="2"/>
        <v>0</v>
      </c>
      <c r="F52" s="476">
        <v>0</v>
      </c>
      <c r="G52" s="476">
        <v>0</v>
      </c>
      <c r="H52" s="479">
        <f t="shared" si="3"/>
        <v>0</v>
      </c>
      <c r="J52" s="480"/>
      <c r="K52" s="480"/>
      <c r="L52" s="480"/>
      <c r="M52" s="480"/>
      <c r="N52" s="480"/>
      <c r="O52" s="480"/>
    </row>
    <row r="53" spans="1:15">
      <c r="A53" s="338">
        <v>22</v>
      </c>
      <c r="B53" s="319" t="s">
        <v>762</v>
      </c>
      <c r="C53" s="478">
        <f>SUM(C38,C40,C41,C46,C47,C50,C51)</f>
        <v>250715933.67807308</v>
      </c>
      <c r="D53" s="478">
        <f>SUM(D38,D40,D41,D46,D47,D50,D51)</f>
        <v>1221058581.837635</v>
      </c>
      <c r="E53" s="479">
        <f t="shared" si="2"/>
        <v>1471774515.5157082</v>
      </c>
      <c r="F53" s="478">
        <f>SUM(F38,F40,F41,F46,F47,F50,F51)</f>
        <v>185600501.25039294</v>
      </c>
      <c r="G53" s="478">
        <f>SUM(G38,G40,G41,G46,G47,G50,G51)</f>
        <v>890509080.5519917</v>
      </c>
      <c r="H53" s="479">
        <f t="shared" si="3"/>
        <v>1076109581.8023846</v>
      </c>
      <c r="J53" s="480"/>
      <c r="K53" s="480"/>
      <c r="L53" s="480"/>
      <c r="M53" s="480"/>
      <c r="N53" s="480"/>
      <c r="O53" s="480"/>
    </row>
    <row r="54" spans="1:15" ht="24" customHeight="1">
      <c r="A54" s="338"/>
      <c r="B54" s="321" t="s">
        <v>763</v>
      </c>
      <c r="C54" s="701"/>
      <c r="D54" s="702"/>
      <c r="E54" s="702"/>
      <c r="F54" s="702"/>
      <c r="G54" s="702"/>
      <c r="H54" s="703"/>
      <c r="J54" s="480"/>
      <c r="K54" s="480"/>
      <c r="L54" s="480"/>
      <c r="M54" s="480"/>
      <c r="N54" s="480"/>
      <c r="O54" s="480"/>
    </row>
    <row r="55" spans="1:15">
      <c r="A55" s="338">
        <v>23</v>
      </c>
      <c r="B55" s="319" t="s">
        <v>105</v>
      </c>
      <c r="C55" s="476">
        <v>114430000</v>
      </c>
      <c r="D55" s="476">
        <v>0</v>
      </c>
      <c r="E55" s="479">
        <f>C55+D55</f>
        <v>114430000</v>
      </c>
      <c r="F55" s="476">
        <v>114430000</v>
      </c>
      <c r="G55" s="476">
        <v>0</v>
      </c>
      <c r="H55" s="479">
        <f>F55+G55</f>
        <v>114430000</v>
      </c>
      <c r="J55" s="480"/>
      <c r="K55" s="480"/>
      <c r="L55" s="480"/>
      <c r="M55" s="480"/>
      <c r="N55" s="480"/>
      <c r="O55" s="480"/>
    </row>
    <row r="56" spans="1:15">
      <c r="A56" s="338">
        <v>24</v>
      </c>
      <c r="B56" s="319" t="s">
        <v>764</v>
      </c>
      <c r="C56" s="476">
        <v>0</v>
      </c>
      <c r="D56" s="476">
        <v>0</v>
      </c>
      <c r="E56" s="479">
        <f t="shared" ref="E56:E69" si="4">C56+D56</f>
        <v>0</v>
      </c>
      <c r="F56" s="476">
        <v>0</v>
      </c>
      <c r="G56" s="476">
        <v>0</v>
      </c>
      <c r="H56" s="479">
        <f t="shared" ref="H56:H69" si="5">F56+G56</f>
        <v>0</v>
      </c>
      <c r="J56" s="480"/>
      <c r="K56" s="480"/>
      <c r="L56" s="480"/>
      <c r="M56" s="480"/>
      <c r="N56" s="480"/>
      <c r="O56" s="480"/>
    </row>
    <row r="57" spans="1:15">
      <c r="A57" s="338">
        <v>25</v>
      </c>
      <c r="B57" s="319" t="s">
        <v>102</v>
      </c>
      <c r="C57" s="476">
        <v>0</v>
      </c>
      <c r="D57" s="476">
        <v>0</v>
      </c>
      <c r="E57" s="479">
        <f t="shared" si="4"/>
        <v>0</v>
      </c>
      <c r="F57" s="476">
        <v>0</v>
      </c>
      <c r="G57" s="476">
        <v>0</v>
      </c>
      <c r="H57" s="479">
        <f t="shared" si="5"/>
        <v>0</v>
      </c>
      <c r="J57" s="480"/>
      <c r="K57" s="480"/>
      <c r="L57" s="480"/>
      <c r="M57" s="480"/>
      <c r="N57" s="480"/>
      <c r="O57" s="480"/>
    </row>
    <row r="58" spans="1:15">
      <c r="A58" s="338">
        <v>26</v>
      </c>
      <c r="B58" s="305" t="s">
        <v>765</v>
      </c>
      <c r="C58" s="476">
        <v>0</v>
      </c>
      <c r="D58" s="476">
        <v>0</v>
      </c>
      <c r="E58" s="479">
        <f t="shared" si="4"/>
        <v>0</v>
      </c>
      <c r="F58" s="476">
        <v>0</v>
      </c>
      <c r="G58" s="476">
        <v>0</v>
      </c>
      <c r="H58" s="479">
        <f t="shared" si="5"/>
        <v>0</v>
      </c>
      <c r="J58" s="480"/>
      <c r="K58" s="480"/>
      <c r="L58" s="480"/>
      <c r="M58" s="480"/>
      <c r="N58" s="480"/>
      <c r="O58" s="480"/>
    </row>
    <row r="59" spans="1:15" ht="21">
      <c r="A59" s="338">
        <v>27</v>
      </c>
      <c r="B59" s="305" t="s">
        <v>766</v>
      </c>
      <c r="C59" s="478">
        <f>SUM(C60:C61)</f>
        <v>25763611.367281228</v>
      </c>
      <c r="D59" s="478">
        <f>SUM(D60:D61)</f>
        <v>0</v>
      </c>
      <c r="E59" s="479">
        <f t="shared" si="4"/>
        <v>25763611.367281228</v>
      </c>
      <c r="F59" s="476">
        <v>25763611.367281228</v>
      </c>
      <c r="G59" s="476">
        <v>0</v>
      </c>
      <c r="H59" s="479">
        <f t="shared" si="5"/>
        <v>25763611.367281228</v>
      </c>
      <c r="J59" s="480"/>
      <c r="K59" s="480"/>
      <c r="L59" s="480"/>
      <c r="M59" s="480"/>
      <c r="N59" s="480"/>
      <c r="O59" s="480"/>
    </row>
    <row r="60" spans="1:15">
      <c r="A60" s="338">
        <v>27.1</v>
      </c>
      <c r="B60" s="317" t="s">
        <v>767</v>
      </c>
      <c r="C60" s="476">
        <v>25763611.367281228</v>
      </c>
      <c r="D60" s="478">
        <v>0</v>
      </c>
      <c r="E60" s="479">
        <f t="shared" si="4"/>
        <v>25763611.367281228</v>
      </c>
      <c r="F60" s="476">
        <v>25763611.367281228</v>
      </c>
      <c r="G60" s="476">
        <v>0</v>
      </c>
      <c r="H60" s="479">
        <f t="shared" si="5"/>
        <v>25763611.367281228</v>
      </c>
      <c r="J60" s="480"/>
      <c r="K60" s="480"/>
      <c r="L60" s="480"/>
      <c r="M60" s="480"/>
      <c r="N60" s="480"/>
      <c r="O60" s="480"/>
    </row>
    <row r="61" spans="1:15">
      <c r="A61" s="338">
        <v>27.2</v>
      </c>
      <c r="B61" s="315" t="s">
        <v>768</v>
      </c>
      <c r="C61" s="476">
        <v>0</v>
      </c>
      <c r="D61" s="476">
        <v>0</v>
      </c>
      <c r="E61" s="479">
        <f t="shared" si="4"/>
        <v>0</v>
      </c>
      <c r="F61" s="476">
        <v>0</v>
      </c>
      <c r="G61" s="476">
        <v>0</v>
      </c>
      <c r="H61" s="479">
        <f t="shared" si="5"/>
        <v>0</v>
      </c>
      <c r="J61" s="480"/>
      <c r="K61" s="480"/>
      <c r="L61" s="480"/>
      <c r="M61" s="480"/>
      <c r="N61" s="480"/>
      <c r="O61" s="480"/>
    </row>
    <row r="62" spans="1:15">
      <c r="A62" s="338">
        <v>28</v>
      </c>
      <c r="B62" s="320" t="s">
        <v>769</v>
      </c>
      <c r="C62" s="476">
        <v>0</v>
      </c>
      <c r="D62" s="476">
        <v>0</v>
      </c>
      <c r="E62" s="479">
        <f t="shared" si="4"/>
        <v>0</v>
      </c>
      <c r="F62" s="476">
        <v>0</v>
      </c>
      <c r="G62" s="476">
        <v>0</v>
      </c>
      <c r="H62" s="479">
        <f t="shared" si="5"/>
        <v>0</v>
      </c>
      <c r="J62" s="480"/>
      <c r="K62" s="480"/>
      <c r="L62" s="480"/>
      <c r="M62" s="480"/>
      <c r="N62" s="480"/>
      <c r="O62" s="480"/>
    </row>
    <row r="63" spans="1:15">
      <c r="A63" s="338">
        <v>29</v>
      </c>
      <c r="B63" s="305" t="s">
        <v>770</v>
      </c>
      <c r="C63" s="609">
        <f>SUM(C64:C66)</f>
        <v>66516.79056600749</v>
      </c>
      <c r="D63" s="609">
        <f>SUM(D64:D66)</f>
        <v>0</v>
      </c>
      <c r="E63" s="610">
        <f t="shared" si="4"/>
        <v>66516.79056600749</v>
      </c>
      <c r="F63" s="609">
        <f>SUM(F64:F66)</f>
        <v>29260</v>
      </c>
      <c r="G63" s="609">
        <v>0</v>
      </c>
      <c r="H63" s="610">
        <f t="shared" si="5"/>
        <v>29260</v>
      </c>
      <c r="J63" s="480"/>
      <c r="K63" s="480"/>
      <c r="L63" s="480"/>
      <c r="M63" s="480"/>
      <c r="N63" s="480"/>
      <c r="O63" s="480"/>
    </row>
    <row r="64" spans="1:15">
      <c r="A64" s="338">
        <v>29.1</v>
      </c>
      <c r="B64" s="306" t="s">
        <v>771</v>
      </c>
      <c r="C64" s="476">
        <v>0</v>
      </c>
      <c r="D64" s="476">
        <v>0</v>
      </c>
      <c r="E64" s="479">
        <f t="shared" si="4"/>
        <v>0</v>
      </c>
      <c r="F64" s="476">
        <v>0</v>
      </c>
      <c r="G64" s="476">
        <v>0</v>
      </c>
      <c r="H64" s="479">
        <f t="shared" si="5"/>
        <v>0</v>
      </c>
      <c r="J64" s="480"/>
      <c r="K64" s="480"/>
      <c r="L64" s="480"/>
      <c r="M64" s="480"/>
      <c r="N64" s="480"/>
      <c r="O64" s="480"/>
    </row>
    <row r="65" spans="1:15" ht="24.95" customHeight="1">
      <c r="A65" s="338">
        <v>29.2</v>
      </c>
      <c r="B65" s="317" t="s">
        <v>772</v>
      </c>
      <c r="C65" s="476">
        <v>0</v>
      </c>
      <c r="D65" s="476">
        <v>0</v>
      </c>
      <c r="E65" s="479">
        <f t="shared" si="4"/>
        <v>0</v>
      </c>
      <c r="F65" s="476">
        <v>0</v>
      </c>
      <c r="G65" s="476">
        <v>0</v>
      </c>
      <c r="H65" s="479">
        <f t="shared" si="5"/>
        <v>0</v>
      </c>
      <c r="J65" s="480"/>
      <c r="K65" s="480"/>
      <c r="L65" s="480"/>
      <c r="M65" s="480"/>
      <c r="N65" s="480"/>
      <c r="O65" s="480"/>
    </row>
    <row r="66" spans="1:15" ht="22.5" customHeight="1">
      <c r="A66" s="338">
        <v>29.3</v>
      </c>
      <c r="B66" s="309" t="s">
        <v>773</v>
      </c>
      <c r="C66" s="476">
        <v>66516.79056600749</v>
      </c>
      <c r="D66" s="476">
        <v>0</v>
      </c>
      <c r="E66" s="479">
        <f t="shared" si="4"/>
        <v>66516.79056600749</v>
      </c>
      <c r="F66" s="476">
        <v>29260</v>
      </c>
      <c r="G66" s="476">
        <v>0</v>
      </c>
      <c r="H66" s="479">
        <f t="shared" si="5"/>
        <v>29260</v>
      </c>
      <c r="J66" s="480"/>
      <c r="K66" s="480"/>
      <c r="L66" s="480"/>
      <c r="M66" s="480"/>
      <c r="N66" s="480"/>
      <c r="O66" s="480"/>
    </row>
    <row r="67" spans="1:15">
      <c r="A67" s="338">
        <v>30</v>
      </c>
      <c r="B67" s="305" t="s">
        <v>103</v>
      </c>
      <c r="C67" s="476">
        <v>279850549.81046784</v>
      </c>
      <c r="D67" s="476">
        <v>0</v>
      </c>
      <c r="E67" s="479">
        <f t="shared" si="4"/>
        <v>279850549.81046784</v>
      </c>
      <c r="F67" s="476">
        <v>242691034.31058377</v>
      </c>
      <c r="G67" s="476">
        <v>0</v>
      </c>
      <c r="H67" s="479">
        <f t="shared" si="5"/>
        <v>242691034.31058377</v>
      </c>
      <c r="J67" s="480"/>
      <c r="K67" s="480"/>
      <c r="L67" s="480"/>
      <c r="M67" s="480"/>
      <c r="N67" s="480"/>
      <c r="O67" s="480"/>
    </row>
    <row r="68" spans="1:15">
      <c r="A68" s="338">
        <v>31</v>
      </c>
      <c r="B68" s="322" t="s">
        <v>774</v>
      </c>
      <c r="C68" s="478">
        <f>SUM(C55,C56,C57,C58,C59,C62,C63,C67)</f>
        <v>420110677.96831506</v>
      </c>
      <c r="D68" s="478">
        <f>SUM(D55,D56,D57,D58,D59,D62,D63,D67)</f>
        <v>0</v>
      </c>
      <c r="E68" s="479">
        <f t="shared" si="4"/>
        <v>420110677.96831506</v>
      </c>
      <c r="F68" s="478">
        <f>SUM(F55,F56,F57,F58,F59,F62,F63,F67)</f>
        <v>382913905.67786503</v>
      </c>
      <c r="G68" s="478">
        <f>SUM(G55,G56,G57,G58,G59,G62,G63,G67)</f>
        <v>0</v>
      </c>
      <c r="H68" s="479">
        <f t="shared" si="5"/>
        <v>382913905.67786503</v>
      </c>
      <c r="J68" s="480"/>
      <c r="K68" s="480"/>
      <c r="L68" s="480"/>
      <c r="M68" s="480"/>
      <c r="N68" s="480"/>
      <c r="O68" s="480"/>
    </row>
    <row r="69" spans="1:15">
      <c r="A69" s="338">
        <v>32</v>
      </c>
      <c r="B69" s="323" t="s">
        <v>775</v>
      </c>
      <c r="C69" s="478">
        <f>SUM(C53,C68)</f>
        <v>670826611.64638817</v>
      </c>
      <c r="D69" s="478">
        <f>SUM(D53,D68)</f>
        <v>1221058581.837635</v>
      </c>
      <c r="E69" s="479">
        <f t="shared" si="4"/>
        <v>1891885193.4840231</v>
      </c>
      <c r="F69" s="478">
        <f>SUM(F53,F68)</f>
        <v>568514406.92825794</v>
      </c>
      <c r="G69" s="478">
        <f>SUM(G53,G68)</f>
        <v>890509080.5519917</v>
      </c>
      <c r="H69" s="479">
        <f t="shared" si="5"/>
        <v>1459023487.4802496</v>
      </c>
      <c r="J69" s="480"/>
      <c r="K69" s="480"/>
      <c r="L69" s="480"/>
      <c r="M69" s="480"/>
      <c r="N69" s="480"/>
      <c r="O69" s="480"/>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235"/>
  <sheetViews>
    <sheetView topLeftCell="A5" zoomScale="90" zoomScaleNormal="90" workbookViewId="0">
      <selection activeCell="C27" sqref="C27"/>
    </sheetView>
  </sheetViews>
  <sheetFormatPr defaultColWidth="43.5703125" defaultRowHeight="11.25"/>
  <cols>
    <col min="1" max="1" width="8" style="127" customWidth="1"/>
    <col min="2" max="2" width="66.140625" style="128" customWidth="1"/>
    <col min="3" max="3" width="131.42578125" style="129" customWidth="1"/>
    <col min="4" max="5" width="10.28515625" style="120" customWidth="1"/>
    <col min="6" max="6" width="67.5703125" style="120" customWidth="1"/>
    <col min="7" max="16384" width="43.5703125" style="120"/>
  </cols>
  <sheetData>
    <row r="1" spans="1:3" ht="12.75" thickTop="1" thickBot="1">
      <c r="A1" s="865" t="s">
        <v>187</v>
      </c>
      <c r="B1" s="866"/>
      <c r="C1" s="867"/>
    </row>
    <row r="2" spans="1:3" ht="26.25" customHeight="1">
      <c r="A2" s="288"/>
      <c r="B2" s="868" t="s">
        <v>188</v>
      </c>
      <c r="C2" s="868"/>
    </row>
    <row r="3" spans="1:3" s="125" customFormat="1" ht="11.25" customHeight="1">
      <c r="A3" s="124"/>
      <c r="B3" s="868" t="s">
        <v>263</v>
      </c>
      <c r="C3" s="868"/>
    </row>
    <row r="4" spans="1:3" ht="12" customHeight="1" thickBot="1">
      <c r="A4" s="847" t="s">
        <v>267</v>
      </c>
      <c r="B4" s="848"/>
      <c r="C4" s="849"/>
    </row>
    <row r="5" spans="1:3" ht="12" thickTop="1">
      <c r="A5" s="121"/>
      <c r="B5" s="850" t="s">
        <v>189</v>
      </c>
      <c r="C5" s="851"/>
    </row>
    <row r="6" spans="1:3">
      <c r="A6" s="288"/>
      <c r="B6" s="827" t="s">
        <v>264</v>
      </c>
      <c r="C6" s="828"/>
    </row>
    <row r="7" spans="1:3">
      <c r="A7" s="288"/>
      <c r="B7" s="827" t="s">
        <v>190</v>
      </c>
      <c r="C7" s="828"/>
    </row>
    <row r="8" spans="1:3">
      <c r="A8" s="288"/>
      <c r="B8" s="827" t="s">
        <v>265</v>
      </c>
      <c r="C8" s="828"/>
    </row>
    <row r="9" spans="1:3">
      <c r="A9" s="288"/>
      <c r="B9" s="871" t="s">
        <v>266</v>
      </c>
      <c r="C9" s="872"/>
    </row>
    <row r="10" spans="1:3">
      <c r="A10" s="288"/>
      <c r="B10" s="863" t="s">
        <v>191</v>
      </c>
      <c r="C10" s="864" t="s">
        <v>191</v>
      </c>
    </row>
    <row r="11" spans="1:3">
      <c r="A11" s="288"/>
      <c r="B11" s="863" t="s">
        <v>192</v>
      </c>
      <c r="C11" s="864" t="s">
        <v>192</v>
      </c>
    </row>
    <row r="12" spans="1:3">
      <c r="A12" s="288"/>
      <c r="B12" s="863" t="s">
        <v>193</v>
      </c>
      <c r="C12" s="864" t="s">
        <v>193</v>
      </c>
    </row>
    <row r="13" spans="1:3">
      <c r="A13" s="288"/>
      <c r="B13" s="863" t="s">
        <v>194</v>
      </c>
      <c r="C13" s="864" t="s">
        <v>194</v>
      </c>
    </row>
    <row r="14" spans="1:3">
      <c r="A14" s="288"/>
      <c r="B14" s="863" t="s">
        <v>195</v>
      </c>
      <c r="C14" s="864" t="s">
        <v>195</v>
      </c>
    </row>
    <row r="15" spans="1:3" ht="21.75" customHeight="1">
      <c r="A15" s="288"/>
      <c r="B15" s="863" t="s">
        <v>196</v>
      </c>
      <c r="C15" s="864" t="s">
        <v>196</v>
      </c>
    </row>
    <row r="16" spans="1:3">
      <c r="A16" s="288"/>
      <c r="B16" s="863" t="s">
        <v>197</v>
      </c>
      <c r="C16" s="864" t="s">
        <v>198</v>
      </c>
    </row>
    <row r="17" spans="1:6">
      <c r="A17" s="288"/>
      <c r="B17" s="863" t="s">
        <v>199</v>
      </c>
      <c r="C17" s="864" t="s">
        <v>200</v>
      </c>
    </row>
    <row r="18" spans="1:6">
      <c r="A18" s="288"/>
      <c r="B18" s="863" t="s">
        <v>201</v>
      </c>
      <c r="C18" s="864" t="s">
        <v>202</v>
      </c>
    </row>
    <row r="19" spans="1:6">
      <c r="A19" s="288"/>
      <c r="B19" s="863" t="s">
        <v>203</v>
      </c>
      <c r="C19" s="864" t="s">
        <v>203</v>
      </c>
    </row>
    <row r="20" spans="1:6">
      <c r="A20" s="288"/>
      <c r="B20" s="869" t="s">
        <v>958</v>
      </c>
      <c r="C20" s="870" t="s">
        <v>204</v>
      </c>
    </row>
    <row r="21" spans="1:6">
      <c r="A21" s="288"/>
      <c r="B21" s="863" t="s">
        <v>947</v>
      </c>
      <c r="C21" s="864" t="s">
        <v>205</v>
      </c>
    </row>
    <row r="22" spans="1:6" ht="23.25" customHeight="1">
      <c r="A22" s="288"/>
      <c r="B22" s="863" t="s">
        <v>206</v>
      </c>
      <c r="C22" s="864" t="s">
        <v>207</v>
      </c>
      <c r="F22" s="475"/>
    </row>
    <row r="23" spans="1:6">
      <c r="A23" s="288"/>
      <c r="B23" s="863" t="s">
        <v>208</v>
      </c>
      <c r="C23" s="864" t="s">
        <v>208</v>
      </c>
    </row>
    <row r="24" spans="1:6">
      <c r="A24" s="288"/>
      <c r="B24" s="863" t="s">
        <v>209</v>
      </c>
      <c r="C24" s="864" t="s">
        <v>210</v>
      </c>
    </row>
    <row r="25" spans="1:6" ht="12" thickBot="1">
      <c r="A25" s="122"/>
      <c r="B25" s="857" t="s">
        <v>211</v>
      </c>
      <c r="C25" s="858"/>
    </row>
    <row r="26" spans="1:6" ht="12.75" thickTop="1" thickBot="1">
      <c r="A26" s="847" t="s">
        <v>844</v>
      </c>
      <c r="B26" s="848"/>
      <c r="C26" s="849"/>
    </row>
    <row r="27" spans="1:6" ht="12.75" thickTop="1" thickBot="1">
      <c r="A27" s="123"/>
      <c r="B27" s="859" t="s">
        <v>845</v>
      </c>
      <c r="C27" s="860"/>
    </row>
    <row r="28" spans="1:6" ht="12.75" thickTop="1" thickBot="1">
      <c r="A28" s="847" t="s">
        <v>268</v>
      </c>
      <c r="B28" s="848"/>
      <c r="C28" s="849"/>
    </row>
    <row r="29" spans="1:6" ht="12" thickTop="1">
      <c r="A29" s="121"/>
      <c r="B29" s="861" t="s">
        <v>848</v>
      </c>
      <c r="C29" s="862" t="s">
        <v>212</v>
      </c>
    </row>
    <row r="30" spans="1:6">
      <c r="A30" s="288"/>
      <c r="B30" s="852" t="s">
        <v>216</v>
      </c>
      <c r="C30" s="853" t="s">
        <v>213</v>
      </c>
    </row>
    <row r="31" spans="1:6">
      <c r="A31" s="288"/>
      <c r="B31" s="852" t="s">
        <v>846</v>
      </c>
      <c r="C31" s="853" t="s">
        <v>214</v>
      </c>
    </row>
    <row r="32" spans="1:6">
      <c r="A32" s="288"/>
      <c r="B32" s="852" t="s">
        <v>847</v>
      </c>
      <c r="C32" s="853" t="s">
        <v>215</v>
      </c>
    </row>
    <row r="33" spans="1:3">
      <c r="A33" s="288"/>
      <c r="B33" s="852" t="s">
        <v>219</v>
      </c>
      <c r="C33" s="853" t="s">
        <v>220</v>
      </c>
    </row>
    <row r="34" spans="1:3">
      <c r="A34" s="288"/>
      <c r="B34" s="852" t="s">
        <v>849</v>
      </c>
      <c r="C34" s="853" t="s">
        <v>217</v>
      </c>
    </row>
    <row r="35" spans="1:3">
      <c r="A35" s="288"/>
      <c r="B35" s="852" t="s">
        <v>850</v>
      </c>
      <c r="C35" s="853" t="s">
        <v>218</v>
      </c>
    </row>
    <row r="36" spans="1:3">
      <c r="A36" s="288"/>
      <c r="B36" s="854" t="s">
        <v>851</v>
      </c>
      <c r="C36" s="855"/>
    </row>
    <row r="37" spans="1:3" ht="24.75" customHeight="1">
      <c r="A37" s="288"/>
      <c r="B37" s="852" t="s">
        <v>852</v>
      </c>
      <c r="C37" s="853" t="s">
        <v>221</v>
      </c>
    </row>
    <row r="38" spans="1:3" ht="23.25" customHeight="1">
      <c r="A38" s="288"/>
      <c r="B38" s="852" t="s">
        <v>853</v>
      </c>
      <c r="C38" s="853" t="s">
        <v>222</v>
      </c>
    </row>
    <row r="39" spans="1:3" ht="23.25" customHeight="1">
      <c r="A39" s="342"/>
      <c r="B39" s="854" t="s">
        <v>854</v>
      </c>
      <c r="C39" s="856"/>
    </row>
    <row r="40" spans="1:3" ht="12" customHeight="1">
      <c r="A40" s="288"/>
      <c r="B40" s="852" t="s">
        <v>855</v>
      </c>
      <c r="C40" s="853"/>
    </row>
    <row r="41" spans="1:3" ht="12" thickBot="1">
      <c r="A41" s="847" t="s">
        <v>269</v>
      </c>
      <c r="B41" s="848"/>
      <c r="C41" s="849"/>
    </row>
    <row r="42" spans="1:3" ht="12" thickTop="1">
      <c r="A42" s="121"/>
      <c r="B42" s="850" t="s">
        <v>299</v>
      </c>
      <c r="C42" s="851" t="s">
        <v>223</v>
      </c>
    </row>
    <row r="43" spans="1:3">
      <c r="A43" s="288"/>
      <c r="B43" s="827" t="s">
        <v>298</v>
      </c>
      <c r="C43" s="828"/>
    </row>
    <row r="44" spans="1:3" ht="23.25" customHeight="1" thickBot="1">
      <c r="A44" s="122"/>
      <c r="B44" s="845" t="s">
        <v>224</v>
      </c>
      <c r="C44" s="846" t="s">
        <v>225</v>
      </c>
    </row>
    <row r="45" spans="1:3" ht="11.25" customHeight="1" thickTop="1" thickBot="1">
      <c r="A45" s="847" t="s">
        <v>270</v>
      </c>
      <c r="B45" s="848"/>
      <c r="C45" s="849"/>
    </row>
    <row r="46" spans="1:3" ht="26.25" customHeight="1" thickTop="1">
      <c r="A46" s="288"/>
      <c r="B46" s="827" t="s">
        <v>271</v>
      </c>
      <c r="C46" s="828"/>
    </row>
    <row r="47" spans="1:3" ht="12" thickBot="1">
      <c r="A47" s="847" t="s">
        <v>272</v>
      </c>
      <c r="B47" s="848"/>
      <c r="C47" s="849"/>
    </row>
    <row r="48" spans="1:3" ht="12" thickTop="1">
      <c r="A48" s="121"/>
      <c r="B48" s="850" t="s">
        <v>226</v>
      </c>
      <c r="C48" s="851" t="s">
        <v>226</v>
      </c>
    </row>
    <row r="49" spans="1:3" ht="11.25" customHeight="1">
      <c r="A49" s="288"/>
      <c r="B49" s="827" t="s">
        <v>227</v>
      </c>
      <c r="C49" s="828" t="s">
        <v>227</v>
      </c>
    </row>
    <row r="50" spans="1:3">
      <c r="A50" s="288"/>
      <c r="B50" s="827" t="s">
        <v>228</v>
      </c>
      <c r="C50" s="828" t="s">
        <v>228</v>
      </c>
    </row>
    <row r="51" spans="1:3" ht="11.25" customHeight="1">
      <c r="A51" s="288"/>
      <c r="B51" s="827" t="s">
        <v>857</v>
      </c>
      <c r="C51" s="828" t="s">
        <v>229</v>
      </c>
    </row>
    <row r="52" spans="1:3" ht="33.6" customHeight="1">
      <c r="A52" s="288"/>
      <c r="B52" s="827" t="s">
        <v>230</v>
      </c>
      <c r="C52" s="828" t="s">
        <v>230</v>
      </c>
    </row>
    <row r="53" spans="1:3" ht="11.25" customHeight="1">
      <c r="A53" s="288"/>
      <c r="B53" s="827" t="s">
        <v>319</v>
      </c>
      <c r="C53" s="828" t="s">
        <v>231</v>
      </c>
    </row>
    <row r="54" spans="1:3" ht="11.25" customHeight="1" thickBot="1">
      <c r="A54" s="847" t="s">
        <v>273</v>
      </c>
      <c r="B54" s="848"/>
      <c r="C54" s="849"/>
    </row>
    <row r="55" spans="1:3" ht="12" thickTop="1">
      <c r="A55" s="121"/>
      <c r="B55" s="850" t="s">
        <v>226</v>
      </c>
      <c r="C55" s="851" t="s">
        <v>226</v>
      </c>
    </row>
    <row r="56" spans="1:3">
      <c r="A56" s="288"/>
      <c r="B56" s="827" t="s">
        <v>232</v>
      </c>
      <c r="C56" s="828" t="s">
        <v>232</v>
      </c>
    </row>
    <row r="57" spans="1:3">
      <c r="A57" s="288"/>
      <c r="B57" s="827" t="s">
        <v>276</v>
      </c>
      <c r="C57" s="828" t="s">
        <v>233</v>
      </c>
    </row>
    <row r="58" spans="1:3">
      <c r="A58" s="288"/>
      <c r="B58" s="827" t="s">
        <v>234</v>
      </c>
      <c r="C58" s="828" t="s">
        <v>234</v>
      </c>
    </row>
    <row r="59" spans="1:3">
      <c r="A59" s="288"/>
      <c r="B59" s="827" t="s">
        <v>235</v>
      </c>
      <c r="C59" s="828" t="s">
        <v>235</v>
      </c>
    </row>
    <row r="60" spans="1:3">
      <c r="A60" s="288"/>
      <c r="B60" s="827" t="s">
        <v>236</v>
      </c>
      <c r="C60" s="828" t="s">
        <v>236</v>
      </c>
    </row>
    <row r="61" spans="1:3">
      <c r="A61" s="288"/>
      <c r="B61" s="827" t="s">
        <v>277</v>
      </c>
      <c r="C61" s="828" t="s">
        <v>237</v>
      </c>
    </row>
    <row r="62" spans="1:3">
      <c r="A62" s="288"/>
      <c r="B62" s="827" t="s">
        <v>238</v>
      </c>
      <c r="C62" s="828" t="s">
        <v>238</v>
      </c>
    </row>
    <row r="63" spans="1:3" ht="12" thickBot="1">
      <c r="A63" s="122"/>
      <c r="B63" s="845" t="s">
        <v>239</v>
      </c>
      <c r="C63" s="846" t="s">
        <v>239</v>
      </c>
    </row>
    <row r="64" spans="1:3" ht="11.25" customHeight="1" thickTop="1">
      <c r="A64" s="833" t="s">
        <v>274</v>
      </c>
      <c r="B64" s="834"/>
      <c r="C64" s="835"/>
    </row>
    <row r="65" spans="1:3" ht="12" thickBot="1">
      <c r="A65" s="122"/>
      <c r="B65" s="845" t="s">
        <v>240</v>
      </c>
      <c r="C65" s="846" t="s">
        <v>240</v>
      </c>
    </row>
    <row r="66" spans="1:3" ht="11.25" customHeight="1" thickTop="1" thickBot="1">
      <c r="A66" s="847" t="s">
        <v>275</v>
      </c>
      <c r="B66" s="848"/>
      <c r="C66" s="849"/>
    </row>
    <row r="67" spans="1:3" ht="12" thickTop="1">
      <c r="A67" s="121"/>
      <c r="B67" s="850" t="s">
        <v>241</v>
      </c>
      <c r="C67" s="851" t="s">
        <v>241</v>
      </c>
    </row>
    <row r="68" spans="1:3">
      <c r="A68" s="288"/>
      <c r="B68" s="827" t="s">
        <v>859</v>
      </c>
      <c r="C68" s="828" t="s">
        <v>242</v>
      </c>
    </row>
    <row r="69" spans="1:3">
      <c r="A69" s="288"/>
      <c r="B69" s="827" t="s">
        <v>243</v>
      </c>
      <c r="C69" s="828" t="s">
        <v>243</v>
      </c>
    </row>
    <row r="70" spans="1:3" ht="54.95" customHeight="1">
      <c r="A70" s="288"/>
      <c r="B70" s="843" t="s">
        <v>688</v>
      </c>
      <c r="C70" s="844" t="s">
        <v>244</v>
      </c>
    </row>
    <row r="71" spans="1:3" ht="33.75" customHeight="1">
      <c r="A71" s="288"/>
      <c r="B71" s="843" t="s">
        <v>278</v>
      </c>
      <c r="C71" s="844" t="s">
        <v>245</v>
      </c>
    </row>
    <row r="72" spans="1:3" ht="15.75" customHeight="1">
      <c r="A72" s="288"/>
      <c r="B72" s="843" t="s">
        <v>860</v>
      </c>
      <c r="C72" s="844" t="s">
        <v>246</v>
      </c>
    </row>
    <row r="73" spans="1:3">
      <c r="A73" s="288"/>
      <c r="B73" s="827" t="s">
        <v>247</v>
      </c>
      <c r="C73" s="828" t="s">
        <v>247</v>
      </c>
    </row>
    <row r="74" spans="1:3" ht="12" thickBot="1">
      <c r="A74" s="122"/>
      <c r="B74" s="845" t="s">
        <v>248</v>
      </c>
      <c r="C74" s="846" t="s">
        <v>248</v>
      </c>
    </row>
    <row r="75" spans="1:3" ht="12" thickTop="1">
      <c r="A75" s="833" t="s">
        <v>302</v>
      </c>
      <c r="B75" s="834"/>
      <c r="C75" s="835"/>
    </row>
    <row r="76" spans="1:3">
      <c r="A76" s="288"/>
      <c r="B76" s="827" t="s">
        <v>240</v>
      </c>
      <c r="C76" s="828"/>
    </row>
    <row r="77" spans="1:3">
      <c r="A77" s="288"/>
      <c r="B77" s="827" t="s">
        <v>300</v>
      </c>
      <c r="C77" s="828"/>
    </row>
    <row r="78" spans="1:3">
      <c r="A78" s="288"/>
      <c r="B78" s="827" t="s">
        <v>301</v>
      </c>
      <c r="C78" s="828"/>
    </row>
    <row r="79" spans="1:3">
      <c r="A79" s="833" t="s">
        <v>303</v>
      </c>
      <c r="B79" s="834"/>
      <c r="C79" s="835"/>
    </row>
    <row r="80" spans="1:3">
      <c r="A80" s="288"/>
      <c r="B80" s="827" t="s">
        <v>240</v>
      </c>
      <c r="C80" s="828"/>
    </row>
    <row r="81" spans="1:3">
      <c r="A81" s="288"/>
      <c r="B81" s="827" t="s">
        <v>304</v>
      </c>
      <c r="C81" s="828"/>
    </row>
    <row r="82" spans="1:3" ht="79.5" customHeight="1">
      <c r="A82" s="288"/>
      <c r="B82" s="827" t="s">
        <v>318</v>
      </c>
      <c r="C82" s="828"/>
    </row>
    <row r="83" spans="1:3" ht="53.25" customHeight="1">
      <c r="A83" s="288"/>
      <c r="B83" s="827" t="s">
        <v>317</v>
      </c>
      <c r="C83" s="828"/>
    </row>
    <row r="84" spans="1:3">
      <c r="A84" s="288"/>
      <c r="B84" s="827" t="s">
        <v>305</v>
      </c>
      <c r="C84" s="828"/>
    </row>
    <row r="85" spans="1:3">
      <c r="A85" s="288"/>
      <c r="B85" s="827" t="s">
        <v>306</v>
      </c>
      <c r="C85" s="828"/>
    </row>
    <row r="86" spans="1:3">
      <c r="A86" s="288"/>
      <c r="B86" s="827" t="s">
        <v>307</v>
      </c>
      <c r="C86" s="828"/>
    </row>
    <row r="87" spans="1:3">
      <c r="A87" s="833" t="s">
        <v>308</v>
      </c>
      <c r="B87" s="834"/>
      <c r="C87" s="835"/>
    </row>
    <row r="88" spans="1:3">
      <c r="A88" s="288"/>
      <c r="B88" s="827" t="s">
        <v>240</v>
      </c>
      <c r="C88" s="828"/>
    </row>
    <row r="89" spans="1:3">
      <c r="A89" s="288"/>
      <c r="B89" s="827" t="s">
        <v>310</v>
      </c>
      <c r="C89" s="828"/>
    </row>
    <row r="90" spans="1:3" ht="12" customHeight="1">
      <c r="A90" s="288"/>
      <c r="B90" s="827" t="s">
        <v>311</v>
      </c>
      <c r="C90" s="828"/>
    </row>
    <row r="91" spans="1:3">
      <c r="A91" s="288"/>
      <c r="B91" s="827" t="s">
        <v>312</v>
      </c>
      <c r="C91" s="828"/>
    </row>
    <row r="92" spans="1:3" ht="24.75" customHeight="1">
      <c r="A92" s="288"/>
      <c r="B92" s="836" t="s">
        <v>348</v>
      </c>
      <c r="C92" s="837"/>
    </row>
    <row r="93" spans="1:3" ht="24" customHeight="1">
      <c r="A93" s="288"/>
      <c r="B93" s="836" t="s">
        <v>349</v>
      </c>
      <c r="C93" s="837"/>
    </row>
    <row r="94" spans="1:3" ht="13.5" customHeight="1">
      <c r="A94" s="288"/>
      <c r="B94" s="838" t="s">
        <v>313</v>
      </c>
      <c r="C94" s="839"/>
    </row>
    <row r="95" spans="1:3" ht="11.25" customHeight="1" thickBot="1">
      <c r="A95" s="840" t="s">
        <v>344</v>
      </c>
      <c r="B95" s="841"/>
      <c r="C95" s="842"/>
    </row>
    <row r="96" spans="1:3" ht="12.75" thickTop="1" thickBot="1">
      <c r="A96" s="832" t="s">
        <v>249</v>
      </c>
      <c r="B96" s="832"/>
      <c r="C96" s="832"/>
    </row>
    <row r="97" spans="1:3">
      <c r="A97" s="172">
        <v>2</v>
      </c>
      <c r="B97" s="277" t="s">
        <v>324</v>
      </c>
      <c r="C97" s="277" t="s">
        <v>345</v>
      </c>
    </row>
    <row r="98" spans="1:3">
      <c r="A98" s="126">
        <v>3</v>
      </c>
      <c r="B98" s="278" t="s">
        <v>325</v>
      </c>
      <c r="C98" s="279" t="s">
        <v>346</v>
      </c>
    </row>
    <row r="99" spans="1:3">
      <c r="A99" s="126">
        <v>4</v>
      </c>
      <c r="B99" s="278" t="s">
        <v>326</v>
      </c>
      <c r="C99" s="279" t="s">
        <v>350</v>
      </c>
    </row>
    <row r="100" spans="1:3" ht="11.25" customHeight="1">
      <c r="A100" s="126">
        <v>5</v>
      </c>
      <c r="B100" s="278" t="s">
        <v>327</v>
      </c>
      <c r="C100" s="279" t="s">
        <v>347</v>
      </c>
    </row>
    <row r="101" spans="1:3" ht="12" customHeight="1">
      <c r="A101" s="126">
        <v>6</v>
      </c>
      <c r="B101" s="278" t="s">
        <v>342</v>
      </c>
      <c r="C101" s="279" t="s">
        <v>328</v>
      </c>
    </row>
    <row r="102" spans="1:3" ht="12" customHeight="1">
      <c r="A102" s="126">
        <v>7</v>
      </c>
      <c r="B102" s="278" t="s">
        <v>329</v>
      </c>
      <c r="C102" s="279" t="s">
        <v>343</v>
      </c>
    </row>
    <row r="103" spans="1:3">
      <c r="A103" s="126">
        <v>8</v>
      </c>
      <c r="B103" s="278" t="s">
        <v>334</v>
      </c>
      <c r="C103" s="279" t="s">
        <v>354</v>
      </c>
    </row>
    <row r="104" spans="1:3" ht="11.25" customHeight="1">
      <c r="A104" s="833" t="s">
        <v>314</v>
      </c>
      <c r="B104" s="834"/>
      <c r="C104" s="835"/>
    </row>
    <row r="105" spans="1:3" ht="12" customHeight="1">
      <c r="A105" s="288"/>
      <c r="B105" s="827" t="s">
        <v>240</v>
      </c>
      <c r="C105" s="828"/>
    </row>
    <row r="106" spans="1:3">
      <c r="A106" s="833" t="s">
        <v>489</v>
      </c>
      <c r="B106" s="834"/>
      <c r="C106" s="835"/>
    </row>
    <row r="107" spans="1:3" ht="12" customHeight="1">
      <c r="A107" s="288"/>
      <c r="B107" s="827" t="s">
        <v>491</v>
      </c>
      <c r="C107" s="828"/>
    </row>
    <row r="108" spans="1:3">
      <c r="A108" s="288"/>
      <c r="B108" s="827" t="s">
        <v>492</v>
      </c>
      <c r="C108" s="828"/>
    </row>
    <row r="109" spans="1:3">
      <c r="A109" s="288"/>
      <c r="B109" s="827" t="s">
        <v>490</v>
      </c>
      <c r="C109" s="828"/>
    </row>
    <row r="110" spans="1:3">
      <c r="A110" s="825" t="s">
        <v>724</v>
      </c>
      <c r="B110" s="825"/>
      <c r="C110" s="825"/>
    </row>
    <row r="111" spans="1:3">
      <c r="A111" s="829" t="s">
        <v>187</v>
      </c>
      <c r="B111" s="829"/>
      <c r="C111" s="829"/>
    </row>
    <row r="112" spans="1:3">
      <c r="A112" s="459">
        <v>1</v>
      </c>
      <c r="B112" s="818" t="s">
        <v>607</v>
      </c>
      <c r="C112" s="819"/>
    </row>
    <row r="113" spans="1:3">
      <c r="A113" s="459">
        <v>2</v>
      </c>
      <c r="B113" s="830" t="s">
        <v>608</v>
      </c>
      <c r="C113" s="831"/>
    </row>
    <row r="114" spans="1:3">
      <c r="A114" s="459">
        <v>3</v>
      </c>
      <c r="B114" s="818" t="s">
        <v>934</v>
      </c>
      <c r="C114" s="819"/>
    </row>
    <row r="115" spans="1:3">
      <c r="A115" s="459">
        <v>4</v>
      </c>
      <c r="B115" s="818" t="s">
        <v>933</v>
      </c>
      <c r="C115" s="819"/>
    </row>
    <row r="116" spans="1:3">
      <c r="A116" s="459">
        <v>5</v>
      </c>
      <c r="B116" s="463" t="s">
        <v>932</v>
      </c>
      <c r="C116" s="462"/>
    </row>
    <row r="117" spans="1:3">
      <c r="A117" s="459">
        <v>6</v>
      </c>
      <c r="B117" s="818" t="s">
        <v>945</v>
      </c>
      <c r="C117" s="819"/>
    </row>
    <row r="118" spans="1:3" ht="48.6" customHeight="1">
      <c r="A118" s="459">
        <v>7</v>
      </c>
      <c r="B118" s="818" t="s">
        <v>946</v>
      </c>
      <c r="C118" s="819"/>
    </row>
    <row r="119" spans="1:3">
      <c r="A119" s="436">
        <v>8</v>
      </c>
      <c r="B119" s="431" t="s">
        <v>634</v>
      </c>
      <c r="C119" s="456" t="s">
        <v>931</v>
      </c>
    </row>
    <row r="120" spans="1:3" ht="22.5">
      <c r="A120" s="459">
        <v>9.01</v>
      </c>
      <c r="B120" s="431" t="s">
        <v>518</v>
      </c>
      <c r="C120" s="432" t="s">
        <v>683</v>
      </c>
    </row>
    <row r="121" spans="1:3" ht="33.75">
      <c r="A121" s="459">
        <v>9.02</v>
      </c>
      <c r="B121" s="431" t="s">
        <v>519</v>
      </c>
      <c r="C121" s="432" t="s">
        <v>686</v>
      </c>
    </row>
    <row r="122" spans="1:3">
      <c r="A122" s="459">
        <v>9.0299999999999994</v>
      </c>
      <c r="B122" s="432" t="s">
        <v>868</v>
      </c>
      <c r="C122" s="432" t="s">
        <v>609</v>
      </c>
    </row>
    <row r="123" spans="1:3">
      <c r="A123" s="459">
        <v>9.0399999999999991</v>
      </c>
      <c r="B123" s="431" t="s">
        <v>520</v>
      </c>
      <c r="C123" s="432" t="s">
        <v>610</v>
      </c>
    </row>
    <row r="124" spans="1:3">
      <c r="A124" s="459">
        <v>9.0500000000000007</v>
      </c>
      <c r="B124" s="431" t="s">
        <v>521</v>
      </c>
      <c r="C124" s="432" t="s">
        <v>611</v>
      </c>
    </row>
    <row r="125" spans="1:3" ht="22.5">
      <c r="A125" s="459">
        <v>9.06</v>
      </c>
      <c r="B125" s="431" t="s">
        <v>522</v>
      </c>
      <c r="C125" s="432" t="s">
        <v>612</v>
      </c>
    </row>
    <row r="126" spans="1:3">
      <c r="A126" s="459">
        <v>9.07</v>
      </c>
      <c r="B126" s="461" t="s">
        <v>523</v>
      </c>
      <c r="C126" s="432" t="s">
        <v>613</v>
      </c>
    </row>
    <row r="127" spans="1:3" ht="22.5">
      <c r="A127" s="459">
        <v>9.08</v>
      </c>
      <c r="B127" s="431" t="s">
        <v>524</v>
      </c>
      <c r="C127" s="432" t="s">
        <v>614</v>
      </c>
    </row>
    <row r="128" spans="1:3" ht="22.5">
      <c r="A128" s="459">
        <v>9.09</v>
      </c>
      <c r="B128" s="431" t="s">
        <v>525</v>
      </c>
      <c r="C128" s="432" t="s">
        <v>615</v>
      </c>
    </row>
    <row r="129" spans="1:3">
      <c r="A129" s="460">
        <v>9.1</v>
      </c>
      <c r="B129" s="431" t="s">
        <v>526</v>
      </c>
      <c r="C129" s="432" t="s">
        <v>616</v>
      </c>
    </row>
    <row r="130" spans="1:3">
      <c r="A130" s="459">
        <v>9.11</v>
      </c>
      <c r="B130" s="431" t="s">
        <v>527</v>
      </c>
      <c r="C130" s="432" t="s">
        <v>617</v>
      </c>
    </row>
    <row r="131" spans="1:3">
      <c r="A131" s="459">
        <v>9.1199999999999992</v>
      </c>
      <c r="B131" s="431" t="s">
        <v>528</v>
      </c>
      <c r="C131" s="432" t="s">
        <v>618</v>
      </c>
    </row>
    <row r="132" spans="1:3">
      <c r="A132" s="459">
        <v>9.1300000000000008</v>
      </c>
      <c r="B132" s="431" t="s">
        <v>529</v>
      </c>
      <c r="C132" s="432" t="s">
        <v>619</v>
      </c>
    </row>
    <row r="133" spans="1:3">
      <c r="A133" s="459">
        <v>9.14</v>
      </c>
      <c r="B133" s="431" t="s">
        <v>530</v>
      </c>
      <c r="C133" s="432" t="s">
        <v>620</v>
      </c>
    </row>
    <row r="134" spans="1:3">
      <c r="A134" s="459">
        <v>9.15</v>
      </c>
      <c r="B134" s="431" t="s">
        <v>531</v>
      </c>
      <c r="C134" s="432" t="s">
        <v>621</v>
      </c>
    </row>
    <row r="135" spans="1:3" ht="22.5">
      <c r="A135" s="459">
        <v>9.16</v>
      </c>
      <c r="B135" s="431" t="s">
        <v>532</v>
      </c>
      <c r="C135" s="432" t="s">
        <v>622</v>
      </c>
    </row>
    <row r="136" spans="1:3">
      <c r="A136" s="459">
        <v>9.17</v>
      </c>
      <c r="B136" s="432" t="s">
        <v>533</v>
      </c>
      <c r="C136" s="432" t="s">
        <v>623</v>
      </c>
    </row>
    <row r="137" spans="1:3" ht="22.5">
      <c r="A137" s="459">
        <v>9.18</v>
      </c>
      <c r="B137" s="431" t="s">
        <v>534</v>
      </c>
      <c r="C137" s="432" t="s">
        <v>624</v>
      </c>
    </row>
    <row r="138" spans="1:3">
      <c r="A138" s="459">
        <v>9.19</v>
      </c>
      <c r="B138" s="431" t="s">
        <v>535</v>
      </c>
      <c r="C138" s="432" t="s">
        <v>625</v>
      </c>
    </row>
    <row r="139" spans="1:3">
      <c r="A139" s="460">
        <v>9.1999999999999993</v>
      </c>
      <c r="B139" s="431" t="s">
        <v>536</v>
      </c>
      <c r="C139" s="432" t="s">
        <v>626</v>
      </c>
    </row>
    <row r="140" spans="1:3">
      <c r="A140" s="459">
        <v>9.2100000000000009</v>
      </c>
      <c r="B140" s="431" t="s">
        <v>537</v>
      </c>
      <c r="C140" s="432" t="s">
        <v>627</v>
      </c>
    </row>
    <row r="141" spans="1:3">
      <c r="A141" s="459">
        <v>9.2200000000000006</v>
      </c>
      <c r="B141" s="431" t="s">
        <v>538</v>
      </c>
      <c r="C141" s="432" t="s">
        <v>628</v>
      </c>
    </row>
    <row r="142" spans="1:3" ht="22.5">
      <c r="A142" s="459">
        <v>9.23</v>
      </c>
      <c r="B142" s="431" t="s">
        <v>539</v>
      </c>
      <c r="C142" s="432" t="s">
        <v>629</v>
      </c>
    </row>
    <row r="143" spans="1:3" ht="22.5">
      <c r="A143" s="459">
        <v>9.24</v>
      </c>
      <c r="B143" s="431" t="s">
        <v>540</v>
      </c>
      <c r="C143" s="432" t="s">
        <v>630</v>
      </c>
    </row>
    <row r="144" spans="1:3">
      <c r="A144" s="459">
        <v>9.2500000000000107</v>
      </c>
      <c r="B144" s="431" t="s">
        <v>541</v>
      </c>
      <c r="C144" s="432" t="s">
        <v>631</v>
      </c>
    </row>
    <row r="145" spans="1:3" ht="22.5">
      <c r="A145" s="459">
        <v>9.2600000000000193</v>
      </c>
      <c r="B145" s="431" t="s">
        <v>632</v>
      </c>
      <c r="C145" s="458" t="s">
        <v>633</v>
      </c>
    </row>
    <row r="146" spans="1:3" s="289" customFormat="1" ht="22.5">
      <c r="A146" s="459">
        <v>9.2700000000000298</v>
      </c>
      <c r="B146" s="431" t="s">
        <v>99</v>
      </c>
      <c r="C146" s="458" t="s">
        <v>684</v>
      </c>
    </row>
    <row r="147" spans="1:3" s="289" customFormat="1">
      <c r="A147" s="437"/>
      <c r="B147" s="814" t="s">
        <v>635</v>
      </c>
      <c r="C147" s="815"/>
    </row>
    <row r="148" spans="1:3" s="289" customFormat="1">
      <c r="A148" s="436">
        <v>1</v>
      </c>
      <c r="B148" s="816" t="s">
        <v>930</v>
      </c>
      <c r="C148" s="817"/>
    </row>
    <row r="149" spans="1:3" s="289" customFormat="1">
      <c r="A149" s="436">
        <v>2</v>
      </c>
      <c r="B149" s="816" t="s">
        <v>685</v>
      </c>
      <c r="C149" s="817"/>
    </row>
    <row r="150" spans="1:3" s="289" customFormat="1">
      <c r="A150" s="436">
        <v>3</v>
      </c>
      <c r="B150" s="816" t="s">
        <v>682</v>
      </c>
      <c r="C150" s="817"/>
    </row>
    <row r="151" spans="1:3" s="289" customFormat="1">
      <c r="A151" s="437"/>
      <c r="B151" s="814" t="s">
        <v>636</v>
      </c>
      <c r="C151" s="815"/>
    </row>
    <row r="152" spans="1:3" s="289" customFormat="1">
      <c r="A152" s="436">
        <v>1</v>
      </c>
      <c r="B152" s="820" t="s">
        <v>929</v>
      </c>
      <c r="C152" s="821"/>
    </row>
    <row r="153" spans="1:3" s="289" customFormat="1">
      <c r="A153" s="436">
        <v>2</v>
      </c>
      <c r="B153" s="431" t="s">
        <v>866</v>
      </c>
      <c r="C153" s="456" t="s">
        <v>950</v>
      </c>
    </row>
    <row r="154" spans="1:3" ht="22.5">
      <c r="A154" s="436">
        <v>3</v>
      </c>
      <c r="B154" s="431" t="s">
        <v>865</v>
      </c>
      <c r="C154" s="456" t="s">
        <v>928</v>
      </c>
    </row>
    <row r="155" spans="1:3">
      <c r="A155" s="436">
        <v>4</v>
      </c>
      <c r="B155" s="431" t="s">
        <v>511</v>
      </c>
      <c r="C155" s="431" t="s">
        <v>951</v>
      </c>
    </row>
    <row r="156" spans="1:3" ht="24.95" customHeight="1">
      <c r="A156" s="437"/>
      <c r="B156" s="814" t="s">
        <v>637</v>
      </c>
      <c r="C156" s="815"/>
    </row>
    <row r="157" spans="1:3" ht="33.75">
      <c r="A157" s="436"/>
      <c r="B157" s="431" t="s">
        <v>917</v>
      </c>
      <c r="C157" s="438" t="s">
        <v>952</v>
      </c>
    </row>
    <row r="158" spans="1:3">
      <c r="A158" s="437"/>
      <c r="B158" s="814" t="s">
        <v>638</v>
      </c>
      <c r="C158" s="815"/>
    </row>
    <row r="159" spans="1:3" ht="39" customHeight="1">
      <c r="A159" s="437"/>
      <c r="B159" s="816" t="s">
        <v>927</v>
      </c>
      <c r="C159" s="817"/>
    </row>
    <row r="160" spans="1:3">
      <c r="A160" s="437" t="s">
        <v>639</v>
      </c>
      <c r="B160" s="457" t="s">
        <v>549</v>
      </c>
      <c r="C160" s="449" t="s">
        <v>640</v>
      </c>
    </row>
    <row r="161" spans="1:3">
      <c r="A161" s="437" t="s">
        <v>369</v>
      </c>
      <c r="B161" s="454" t="s">
        <v>550</v>
      </c>
      <c r="C161" s="456" t="s">
        <v>926</v>
      </c>
    </row>
    <row r="162" spans="1:3" ht="22.5">
      <c r="A162" s="437" t="s">
        <v>376</v>
      </c>
      <c r="B162" s="449" t="s">
        <v>551</v>
      </c>
      <c r="C162" s="456" t="s">
        <v>641</v>
      </c>
    </row>
    <row r="163" spans="1:3">
      <c r="A163" s="437" t="s">
        <v>642</v>
      </c>
      <c r="B163" s="454" t="s">
        <v>552</v>
      </c>
      <c r="C163" s="455" t="s">
        <v>643</v>
      </c>
    </row>
    <row r="164" spans="1:3" ht="22.5">
      <c r="A164" s="437" t="s">
        <v>644</v>
      </c>
      <c r="B164" s="454" t="s">
        <v>881</v>
      </c>
      <c r="C164" s="448" t="s">
        <v>925</v>
      </c>
    </row>
    <row r="165" spans="1:3" ht="22.5">
      <c r="A165" s="437" t="s">
        <v>377</v>
      </c>
      <c r="B165" s="454" t="s">
        <v>553</v>
      </c>
      <c r="C165" s="448" t="s">
        <v>646</v>
      </c>
    </row>
    <row r="166" spans="1:3" ht="22.5">
      <c r="A166" s="437" t="s">
        <v>645</v>
      </c>
      <c r="B166" s="452" t="s">
        <v>556</v>
      </c>
      <c r="C166" s="453" t="s">
        <v>653</v>
      </c>
    </row>
    <row r="167" spans="1:3" ht="22.5">
      <c r="A167" s="437" t="s">
        <v>647</v>
      </c>
      <c r="B167" s="452" t="s">
        <v>554</v>
      </c>
      <c r="C167" s="448" t="s">
        <v>649</v>
      </c>
    </row>
    <row r="168" spans="1:3" ht="26.45" customHeight="1">
      <c r="A168" s="437" t="s">
        <v>648</v>
      </c>
      <c r="B168" s="452" t="s">
        <v>555</v>
      </c>
      <c r="C168" s="453" t="s">
        <v>651</v>
      </c>
    </row>
    <row r="169" spans="1:3" ht="22.5">
      <c r="A169" s="437" t="s">
        <v>650</v>
      </c>
      <c r="B169" s="432" t="s">
        <v>557</v>
      </c>
      <c r="C169" s="453" t="s">
        <v>655</v>
      </c>
    </row>
    <row r="170" spans="1:3" ht="22.5">
      <c r="A170" s="437" t="s">
        <v>652</v>
      </c>
      <c r="B170" s="452" t="s">
        <v>558</v>
      </c>
      <c r="C170" s="451" t="s">
        <v>656</v>
      </c>
    </row>
    <row r="171" spans="1:3">
      <c r="A171" s="437" t="s">
        <v>654</v>
      </c>
      <c r="B171" s="450" t="s">
        <v>559</v>
      </c>
      <c r="C171" s="449" t="s">
        <v>657</v>
      </c>
    </row>
    <row r="172" spans="1:3" ht="22.5">
      <c r="A172" s="437"/>
      <c r="B172" s="448" t="s">
        <v>924</v>
      </c>
      <c r="C172" s="432" t="s">
        <v>658</v>
      </c>
    </row>
    <row r="173" spans="1:3" ht="22.5">
      <c r="A173" s="437"/>
      <c r="B173" s="448" t="s">
        <v>923</v>
      </c>
      <c r="C173" s="432" t="s">
        <v>659</v>
      </c>
    </row>
    <row r="174" spans="1:3" ht="22.5">
      <c r="A174" s="437"/>
      <c r="B174" s="448" t="s">
        <v>922</v>
      </c>
      <c r="C174" s="432" t="s">
        <v>660</v>
      </c>
    </row>
    <row r="175" spans="1:3">
      <c r="A175" s="437"/>
      <c r="B175" s="814" t="s">
        <v>661</v>
      </c>
      <c r="C175" s="815"/>
    </row>
    <row r="176" spans="1:3">
      <c r="A176" s="437"/>
      <c r="B176" s="816" t="s">
        <v>921</v>
      </c>
      <c r="C176" s="817"/>
    </row>
    <row r="177" spans="1:3">
      <c r="A177" s="436">
        <v>1</v>
      </c>
      <c r="B177" s="432" t="s">
        <v>563</v>
      </c>
      <c r="C177" s="432" t="s">
        <v>563</v>
      </c>
    </row>
    <row r="178" spans="1:3" ht="33.75">
      <c r="A178" s="436">
        <v>2</v>
      </c>
      <c r="B178" s="432" t="s">
        <v>662</v>
      </c>
      <c r="C178" s="432" t="s">
        <v>663</v>
      </c>
    </row>
    <row r="179" spans="1:3">
      <c r="A179" s="436">
        <v>3</v>
      </c>
      <c r="B179" s="432" t="s">
        <v>565</v>
      </c>
      <c r="C179" s="432" t="s">
        <v>664</v>
      </c>
    </row>
    <row r="180" spans="1:3" ht="22.5">
      <c r="A180" s="436">
        <v>4</v>
      </c>
      <c r="B180" s="432" t="s">
        <v>566</v>
      </c>
      <c r="C180" s="432" t="s">
        <v>665</v>
      </c>
    </row>
    <row r="181" spans="1:3" ht="22.5">
      <c r="A181" s="436">
        <v>5</v>
      </c>
      <c r="B181" s="432" t="s">
        <v>567</v>
      </c>
      <c r="C181" s="432" t="s">
        <v>687</v>
      </c>
    </row>
    <row r="182" spans="1:3" ht="45">
      <c r="A182" s="436">
        <v>6</v>
      </c>
      <c r="B182" s="432" t="s">
        <v>568</v>
      </c>
      <c r="C182" s="432" t="s">
        <v>666</v>
      </c>
    </row>
    <row r="183" spans="1:3">
      <c r="A183" s="437"/>
      <c r="B183" s="814" t="s">
        <v>667</v>
      </c>
      <c r="C183" s="815"/>
    </row>
    <row r="184" spans="1:3">
      <c r="A184" s="437"/>
      <c r="B184" s="823" t="s">
        <v>920</v>
      </c>
      <c r="C184" s="820"/>
    </row>
    <row r="185" spans="1:3" ht="22.5">
      <c r="A185" s="437">
        <v>1.1000000000000001</v>
      </c>
      <c r="B185" s="447" t="s">
        <v>573</v>
      </c>
      <c r="C185" s="432" t="s">
        <v>668</v>
      </c>
    </row>
    <row r="186" spans="1:3" ht="50.1" customHeight="1">
      <c r="A186" s="437" t="s">
        <v>157</v>
      </c>
      <c r="B186" s="433" t="s">
        <v>574</v>
      </c>
      <c r="C186" s="432" t="s">
        <v>669</v>
      </c>
    </row>
    <row r="187" spans="1:3">
      <c r="A187" s="437" t="s">
        <v>575</v>
      </c>
      <c r="B187" s="446" t="s">
        <v>576</v>
      </c>
      <c r="C187" s="824" t="s">
        <v>919</v>
      </c>
    </row>
    <row r="188" spans="1:3">
      <c r="A188" s="437" t="s">
        <v>577</v>
      </c>
      <c r="B188" s="446" t="s">
        <v>578</v>
      </c>
      <c r="C188" s="824"/>
    </row>
    <row r="189" spans="1:3">
      <c r="A189" s="437" t="s">
        <v>579</v>
      </c>
      <c r="B189" s="446" t="s">
        <v>580</v>
      </c>
      <c r="C189" s="824"/>
    </row>
    <row r="190" spans="1:3">
      <c r="A190" s="437" t="s">
        <v>581</v>
      </c>
      <c r="B190" s="446" t="s">
        <v>582</v>
      </c>
      <c r="C190" s="824"/>
    </row>
    <row r="191" spans="1:3" ht="25.5" customHeight="1">
      <c r="A191" s="437">
        <v>1.2</v>
      </c>
      <c r="B191" s="445" t="s">
        <v>895</v>
      </c>
      <c r="C191" s="431" t="s">
        <v>953</v>
      </c>
    </row>
    <row r="192" spans="1:3" ht="22.5">
      <c r="A192" s="437" t="s">
        <v>584</v>
      </c>
      <c r="B192" s="440" t="s">
        <v>585</v>
      </c>
      <c r="C192" s="443" t="s">
        <v>670</v>
      </c>
    </row>
    <row r="193" spans="1:4" ht="22.5">
      <c r="A193" s="437" t="s">
        <v>586</v>
      </c>
      <c r="B193" s="444" t="s">
        <v>587</v>
      </c>
      <c r="C193" s="443" t="s">
        <v>671</v>
      </c>
    </row>
    <row r="194" spans="1:4" ht="26.1" customHeight="1">
      <c r="A194" s="437" t="s">
        <v>588</v>
      </c>
      <c r="B194" s="442" t="s">
        <v>589</v>
      </c>
      <c r="C194" s="431" t="s">
        <v>672</v>
      </c>
    </row>
    <row r="195" spans="1:4" ht="22.5">
      <c r="A195" s="437" t="s">
        <v>590</v>
      </c>
      <c r="B195" s="441" t="s">
        <v>591</v>
      </c>
      <c r="C195" s="431" t="s">
        <v>673</v>
      </c>
      <c r="D195" s="290"/>
    </row>
    <row r="196" spans="1:4" ht="22.5">
      <c r="A196" s="437">
        <v>1.4</v>
      </c>
      <c r="B196" s="440" t="s">
        <v>680</v>
      </c>
      <c r="C196" s="439" t="s">
        <v>674</v>
      </c>
      <c r="D196" s="291"/>
    </row>
    <row r="197" spans="1:4" ht="12.75">
      <c r="A197" s="437">
        <v>1.5</v>
      </c>
      <c r="B197" s="440" t="s">
        <v>681</v>
      </c>
      <c r="C197" s="439" t="s">
        <v>674</v>
      </c>
      <c r="D197" s="292"/>
    </row>
    <row r="198" spans="1:4" ht="12.75">
      <c r="A198" s="437"/>
      <c r="B198" s="825" t="s">
        <v>675</v>
      </c>
      <c r="C198" s="825"/>
      <c r="D198" s="292"/>
    </row>
    <row r="199" spans="1:4" ht="12.75">
      <c r="A199" s="437"/>
      <c r="B199" s="823" t="s">
        <v>918</v>
      </c>
      <c r="C199" s="823"/>
      <c r="D199" s="292"/>
    </row>
    <row r="200" spans="1:4" ht="12.75">
      <c r="A200" s="436"/>
      <c r="B200" s="431" t="s">
        <v>917</v>
      </c>
      <c r="C200" s="438" t="s">
        <v>950</v>
      </c>
      <c r="D200" s="292"/>
    </row>
    <row r="201" spans="1:4" ht="12.75">
      <c r="A201" s="437"/>
      <c r="B201" s="825" t="s">
        <v>676</v>
      </c>
      <c r="C201" s="825"/>
      <c r="D201" s="293"/>
    </row>
    <row r="202" spans="1:4" ht="12.75">
      <c r="A202" s="436"/>
      <c r="B202" s="823" t="s">
        <v>916</v>
      </c>
      <c r="C202" s="823"/>
      <c r="D202" s="294"/>
    </row>
    <row r="203" spans="1:4" ht="12.75">
      <c r="B203" s="825" t="s">
        <v>714</v>
      </c>
      <c r="C203" s="825"/>
      <c r="D203" s="295"/>
    </row>
    <row r="204" spans="1:4" ht="22.5">
      <c r="A204" s="433">
        <v>1</v>
      </c>
      <c r="B204" s="431" t="s">
        <v>690</v>
      </c>
      <c r="C204" s="431" t="s">
        <v>702</v>
      </c>
      <c r="D204" s="294"/>
    </row>
    <row r="205" spans="1:4" ht="18" customHeight="1">
      <c r="A205" s="433">
        <v>2</v>
      </c>
      <c r="B205" s="431" t="s">
        <v>691</v>
      </c>
      <c r="C205" s="431" t="s">
        <v>703</v>
      </c>
      <c r="D205" s="295"/>
    </row>
    <row r="206" spans="1:4" ht="22.5">
      <c r="A206" s="433">
        <v>3</v>
      </c>
      <c r="B206" s="431" t="s">
        <v>692</v>
      </c>
      <c r="C206" s="431" t="s">
        <v>704</v>
      </c>
      <c r="D206" s="296"/>
    </row>
    <row r="207" spans="1:4" ht="12.75">
      <c r="A207" s="433">
        <v>4</v>
      </c>
      <c r="B207" s="431" t="s">
        <v>693</v>
      </c>
      <c r="C207" s="431" t="s">
        <v>705</v>
      </c>
      <c r="D207" s="296"/>
    </row>
    <row r="208" spans="1:4" ht="22.5">
      <c r="A208" s="433">
        <v>5</v>
      </c>
      <c r="B208" s="431" t="s">
        <v>694</v>
      </c>
      <c r="C208" s="431" t="s">
        <v>706</v>
      </c>
    </row>
    <row r="209" spans="1:3" ht="24.6" customHeight="1">
      <c r="A209" s="433">
        <v>6</v>
      </c>
      <c r="B209" s="431" t="s">
        <v>695</v>
      </c>
      <c r="C209" s="431" t="s">
        <v>707</v>
      </c>
    </row>
    <row r="210" spans="1:3" ht="22.5">
      <c r="A210" s="433">
        <v>7</v>
      </c>
      <c r="B210" s="431" t="s">
        <v>696</v>
      </c>
      <c r="C210" s="431" t="s">
        <v>708</v>
      </c>
    </row>
    <row r="211" spans="1:3">
      <c r="A211" s="433">
        <v>7.1</v>
      </c>
      <c r="B211" s="435" t="s">
        <v>697</v>
      </c>
      <c r="C211" s="431" t="s">
        <v>709</v>
      </c>
    </row>
    <row r="212" spans="1:3" ht="22.5">
      <c r="A212" s="433">
        <v>7.2</v>
      </c>
      <c r="B212" s="435" t="s">
        <v>698</v>
      </c>
      <c r="C212" s="431" t="s">
        <v>710</v>
      </c>
    </row>
    <row r="213" spans="1:3">
      <c r="A213" s="433">
        <v>7.3</v>
      </c>
      <c r="B213" s="434" t="s">
        <v>699</v>
      </c>
      <c r="C213" s="431" t="s">
        <v>711</v>
      </c>
    </row>
    <row r="214" spans="1:3" ht="39.6" customHeight="1">
      <c r="A214" s="433">
        <v>8</v>
      </c>
      <c r="B214" s="431" t="s">
        <v>700</v>
      </c>
      <c r="C214" s="431" t="s">
        <v>712</v>
      </c>
    </row>
    <row r="215" spans="1:3">
      <c r="A215" s="433">
        <v>9</v>
      </c>
      <c r="B215" s="431" t="s">
        <v>701</v>
      </c>
      <c r="C215" s="431" t="s">
        <v>713</v>
      </c>
    </row>
    <row r="216" spans="1:3" ht="22.5">
      <c r="A216" s="471">
        <v>10.1</v>
      </c>
      <c r="B216" s="472" t="s">
        <v>721</v>
      </c>
      <c r="C216" s="464" t="s">
        <v>722</v>
      </c>
    </row>
    <row r="217" spans="1:3">
      <c r="A217" s="826"/>
      <c r="B217" s="473" t="s">
        <v>908</v>
      </c>
      <c r="C217" s="431" t="s">
        <v>915</v>
      </c>
    </row>
    <row r="218" spans="1:3">
      <c r="A218" s="826"/>
      <c r="B218" s="432" t="s">
        <v>572</v>
      </c>
      <c r="C218" s="431" t="s">
        <v>914</v>
      </c>
    </row>
    <row r="219" spans="1:3">
      <c r="A219" s="826"/>
      <c r="B219" s="432" t="s">
        <v>907</v>
      </c>
      <c r="C219" s="431" t="s">
        <v>954</v>
      </c>
    </row>
    <row r="220" spans="1:3">
      <c r="A220" s="826"/>
      <c r="B220" s="432" t="s">
        <v>715</v>
      </c>
      <c r="C220" s="431" t="s">
        <v>913</v>
      </c>
    </row>
    <row r="221" spans="1:3" ht="22.5">
      <c r="A221" s="826"/>
      <c r="B221" s="432" t="s">
        <v>719</v>
      </c>
      <c r="C221" s="432" t="s">
        <v>912</v>
      </c>
    </row>
    <row r="222" spans="1:3" ht="33.75">
      <c r="A222" s="826"/>
      <c r="B222" s="432" t="s">
        <v>718</v>
      </c>
      <c r="C222" s="431" t="s">
        <v>911</v>
      </c>
    </row>
    <row r="223" spans="1:3">
      <c r="A223" s="826"/>
      <c r="B223" s="432" t="s">
        <v>955</v>
      </c>
      <c r="C223" s="431" t="s">
        <v>910</v>
      </c>
    </row>
    <row r="224" spans="1:3" ht="22.5">
      <c r="A224" s="826"/>
      <c r="B224" s="432" t="s">
        <v>956</v>
      </c>
      <c r="C224" s="431" t="s">
        <v>909</v>
      </c>
    </row>
    <row r="225" spans="1:3" ht="12.75">
      <c r="A225" s="465"/>
      <c r="B225" s="466"/>
      <c r="C225" s="467"/>
    </row>
    <row r="226" spans="1:3" ht="12.75">
      <c r="A226" s="465"/>
      <c r="B226" s="467"/>
      <c r="C226" s="467"/>
    </row>
    <row r="227" spans="1:3" ht="12.75">
      <c r="A227" s="465"/>
      <c r="B227" s="467"/>
      <c r="C227" s="467"/>
    </row>
    <row r="228" spans="1:3" ht="12.75">
      <c r="A228" s="465"/>
      <c r="B228" s="468"/>
      <c r="C228" s="467"/>
    </row>
    <row r="229" spans="1:3" ht="12.75">
      <c r="A229" s="822"/>
      <c r="B229" s="469"/>
      <c r="C229" s="467"/>
    </row>
    <row r="230" spans="1:3" ht="12.75">
      <c r="A230" s="822"/>
      <c r="B230" s="469"/>
      <c r="C230" s="467"/>
    </row>
    <row r="231" spans="1:3" ht="12.75">
      <c r="A231" s="822"/>
      <c r="B231" s="469"/>
      <c r="C231" s="467"/>
    </row>
    <row r="232" spans="1:3" ht="12.75">
      <c r="A232" s="822"/>
      <c r="B232" s="469"/>
      <c r="C232" s="470"/>
    </row>
    <row r="233" spans="1:3" ht="40.5" customHeight="1">
      <c r="A233" s="822"/>
      <c r="B233" s="469"/>
      <c r="C233" s="467"/>
    </row>
    <row r="234" spans="1:3" ht="24" customHeight="1">
      <c r="A234" s="822"/>
      <c r="B234" s="469"/>
      <c r="C234" s="467"/>
    </row>
    <row r="235" spans="1:3" ht="12.75">
      <c r="A235" s="822"/>
      <c r="B235" s="469"/>
      <c r="C235" s="467"/>
    </row>
  </sheetData>
  <mergeCells count="131">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8:C68"/>
    <mergeCell ref="B69:C69"/>
    <mergeCell ref="B70:C70"/>
    <mergeCell ref="B71:C71"/>
    <mergeCell ref="B60:C60"/>
    <mergeCell ref="B61:C61"/>
    <mergeCell ref="B62:C62"/>
    <mergeCell ref="B63:C63"/>
    <mergeCell ref="A64:C64"/>
    <mergeCell ref="B65:C65"/>
    <mergeCell ref="B78:C78"/>
    <mergeCell ref="A79:C79"/>
    <mergeCell ref="B80:C80"/>
    <mergeCell ref="B81:C81"/>
    <mergeCell ref="B82:C82"/>
    <mergeCell ref="B83:C83"/>
    <mergeCell ref="B72:C72"/>
    <mergeCell ref="B73:C73"/>
    <mergeCell ref="B74:C74"/>
    <mergeCell ref="A75:C75"/>
    <mergeCell ref="B76:C76"/>
    <mergeCell ref="B77:C77"/>
    <mergeCell ref="B90:C90"/>
    <mergeCell ref="B91:C91"/>
    <mergeCell ref="B92:C92"/>
    <mergeCell ref="B93:C93"/>
    <mergeCell ref="B94:C94"/>
    <mergeCell ref="A95:C95"/>
    <mergeCell ref="B84:C84"/>
    <mergeCell ref="B85:C85"/>
    <mergeCell ref="B86:C86"/>
    <mergeCell ref="A87:C87"/>
    <mergeCell ref="B88:C88"/>
    <mergeCell ref="B89:C89"/>
    <mergeCell ref="B109:C109"/>
    <mergeCell ref="A110:C110"/>
    <mergeCell ref="A111:C111"/>
    <mergeCell ref="B112:C112"/>
    <mergeCell ref="B113:C113"/>
    <mergeCell ref="B114:C114"/>
    <mergeCell ref="A96:C96"/>
    <mergeCell ref="A104:C104"/>
    <mergeCell ref="B105:C105"/>
    <mergeCell ref="A106:C106"/>
    <mergeCell ref="B107:C107"/>
    <mergeCell ref="B108:C108"/>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13">
    <cfRule type="duplicateValues" dxfId="7" priority="1"/>
    <cfRule type="duplicateValues" dxfId="6" priority="2"/>
    <cfRule type="duplicateValues" dxfId="5" priority="3"/>
    <cfRule type="duplicateValues" dxfId="4" priority="4"/>
  </conditionalFormatting>
  <conditionalFormatting sqref="B225">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P45"/>
  <sheetViews>
    <sheetView zoomScale="80" zoomScaleNormal="80" workbookViewId="0"/>
  </sheetViews>
  <sheetFormatPr defaultRowHeight="15"/>
  <cols>
    <col min="2" max="2" width="66.5703125" customWidth="1"/>
    <col min="3" max="8" width="17.85546875" customWidth="1"/>
  </cols>
  <sheetData>
    <row r="1" spans="1:16" ht="15.75">
      <c r="A1" s="7" t="s">
        <v>108</v>
      </c>
      <c r="B1" s="233" t="str">
        <f>Info!C2</f>
        <v>სს "ბანკი ქართუ"</v>
      </c>
      <c r="C1" s="6"/>
      <c r="D1" s="1"/>
      <c r="E1" s="1"/>
      <c r="F1" s="1"/>
      <c r="G1" s="1"/>
    </row>
    <row r="2" spans="1:16" ht="15.75">
      <c r="A2" s="7" t="s">
        <v>109</v>
      </c>
      <c r="B2" s="500">
        <f>'1. key ratios'!B2</f>
        <v>45382</v>
      </c>
      <c r="C2" s="6"/>
      <c r="D2" s="1"/>
      <c r="E2" s="1"/>
      <c r="F2" s="1"/>
      <c r="G2" s="1"/>
    </row>
    <row r="3" spans="1:16" ht="15.75">
      <c r="A3" s="7"/>
      <c r="B3" s="6"/>
      <c r="C3" s="6"/>
      <c r="D3" s="1"/>
      <c r="E3" s="1"/>
      <c r="F3" s="1"/>
      <c r="G3" s="1"/>
    </row>
    <row r="4" spans="1:16">
      <c r="A4" s="714" t="s">
        <v>25</v>
      </c>
      <c r="B4" s="712" t="s">
        <v>166</v>
      </c>
      <c r="C4" s="707" t="s">
        <v>114</v>
      </c>
      <c r="D4" s="707"/>
      <c r="E4" s="707"/>
      <c r="F4" s="707" t="s">
        <v>115</v>
      </c>
      <c r="G4" s="707"/>
      <c r="H4" s="708"/>
    </row>
    <row r="5" spans="1:16" ht="15.6" customHeight="1">
      <c r="A5" s="715"/>
      <c r="B5" s="713"/>
      <c r="C5" s="325" t="s">
        <v>26</v>
      </c>
      <c r="D5" s="325" t="s">
        <v>88</v>
      </c>
      <c r="E5" s="325" t="s">
        <v>66</v>
      </c>
      <c r="F5" s="325" t="s">
        <v>26</v>
      </c>
      <c r="G5" s="325" t="s">
        <v>88</v>
      </c>
      <c r="H5" s="325" t="s">
        <v>66</v>
      </c>
    </row>
    <row r="6" spans="1:16">
      <c r="A6" s="343">
        <v>1</v>
      </c>
      <c r="B6" s="326" t="s">
        <v>776</v>
      </c>
      <c r="C6" s="609">
        <f>SUM(C7:C12)</f>
        <v>12035367.246893331</v>
      </c>
      <c r="D6" s="609">
        <f>SUM(D7:D12)</f>
        <v>15102416.741382714</v>
      </c>
      <c r="E6" s="610">
        <f>C6+D6</f>
        <v>27137783.988276046</v>
      </c>
      <c r="F6" s="609">
        <f>SUM(F7:F12)</f>
        <v>11092958.449053997</v>
      </c>
      <c r="G6" s="609">
        <f>SUM(G7:G12)</f>
        <v>10126988.177539999</v>
      </c>
      <c r="H6" s="610">
        <f>F6+G6</f>
        <v>21219946.626593996</v>
      </c>
      <c r="J6" s="480"/>
      <c r="K6" s="480"/>
      <c r="L6" s="480"/>
      <c r="M6" s="480"/>
      <c r="N6" s="480"/>
      <c r="O6" s="480"/>
      <c r="P6" s="480"/>
    </row>
    <row r="7" spans="1:16">
      <c r="A7" s="343">
        <v>1.1000000000000001</v>
      </c>
      <c r="B7" s="327" t="s">
        <v>730</v>
      </c>
      <c r="C7" s="609">
        <v>0</v>
      </c>
      <c r="D7" s="609">
        <v>0</v>
      </c>
      <c r="E7" s="610">
        <f t="shared" ref="E7:E45" si="0">C7+D7</f>
        <v>0</v>
      </c>
      <c r="F7" s="609">
        <v>0</v>
      </c>
      <c r="G7" s="609">
        <v>0</v>
      </c>
      <c r="H7" s="610">
        <f t="shared" ref="H7:H45" si="1">F7+G7</f>
        <v>0</v>
      </c>
      <c r="J7" s="480"/>
      <c r="K7" s="480"/>
      <c r="L7" s="480"/>
      <c r="M7" s="480"/>
      <c r="N7" s="480"/>
      <c r="O7" s="480"/>
    </row>
    <row r="8" spans="1:16" ht="21">
      <c r="A8" s="343">
        <v>1.2</v>
      </c>
      <c r="B8" s="327" t="s">
        <v>777</v>
      </c>
      <c r="C8" s="609">
        <v>0</v>
      </c>
      <c r="D8" s="609">
        <v>0</v>
      </c>
      <c r="E8" s="610">
        <f t="shared" si="0"/>
        <v>0</v>
      </c>
      <c r="F8" s="609">
        <v>0</v>
      </c>
      <c r="G8" s="609">
        <v>0</v>
      </c>
      <c r="H8" s="610">
        <f t="shared" si="1"/>
        <v>0</v>
      </c>
      <c r="J8" s="480"/>
      <c r="K8" s="480"/>
      <c r="L8" s="480"/>
      <c r="M8" s="480"/>
      <c r="N8" s="480"/>
      <c r="O8" s="480"/>
    </row>
    <row r="9" spans="1:16" ht="21.6" customHeight="1">
      <c r="A9" s="343">
        <v>1.3</v>
      </c>
      <c r="B9" s="317" t="s">
        <v>778</v>
      </c>
      <c r="C9" s="609">
        <v>0</v>
      </c>
      <c r="D9" s="609">
        <v>0</v>
      </c>
      <c r="E9" s="610">
        <f t="shared" si="0"/>
        <v>0</v>
      </c>
      <c r="F9" s="609">
        <v>0</v>
      </c>
      <c r="G9" s="609">
        <v>0</v>
      </c>
      <c r="H9" s="610">
        <f t="shared" si="1"/>
        <v>0</v>
      </c>
      <c r="J9" s="480"/>
      <c r="K9" s="480"/>
      <c r="L9" s="480"/>
      <c r="M9" s="480"/>
      <c r="N9" s="480"/>
      <c r="O9" s="480"/>
    </row>
    <row r="10" spans="1:16" ht="21">
      <c r="A10" s="343">
        <v>1.4</v>
      </c>
      <c r="B10" s="317" t="s">
        <v>734</v>
      </c>
      <c r="C10" s="609">
        <v>159688.05999999994</v>
      </c>
      <c r="D10" s="609">
        <v>0</v>
      </c>
      <c r="E10" s="610">
        <f t="shared" si="0"/>
        <v>159688.05999999994</v>
      </c>
      <c r="F10" s="609">
        <v>158804.87</v>
      </c>
      <c r="G10" s="609">
        <v>0</v>
      </c>
      <c r="H10" s="610">
        <f t="shared" si="1"/>
        <v>158804.87</v>
      </c>
      <c r="J10" s="480"/>
      <c r="K10" s="480"/>
      <c r="L10" s="480"/>
      <c r="M10" s="480"/>
      <c r="N10" s="480"/>
      <c r="O10" s="480"/>
    </row>
    <row r="11" spans="1:16">
      <c r="A11" s="343">
        <v>1.5</v>
      </c>
      <c r="B11" s="317" t="s">
        <v>737</v>
      </c>
      <c r="C11" s="609">
        <v>11875679.186893331</v>
      </c>
      <c r="D11" s="609">
        <v>15102416.741382714</v>
      </c>
      <c r="E11" s="610">
        <f t="shared" si="0"/>
        <v>26978095.928276047</v>
      </c>
      <c r="F11" s="609">
        <v>10934153.579053998</v>
      </c>
      <c r="G11" s="609">
        <v>10126988.177539999</v>
      </c>
      <c r="H11" s="610">
        <f t="shared" si="1"/>
        <v>21061141.756593995</v>
      </c>
      <c r="J11" s="480"/>
      <c r="K11" s="480"/>
      <c r="L11" s="480"/>
      <c r="M11" s="480"/>
      <c r="N11" s="480"/>
      <c r="O11" s="480"/>
    </row>
    <row r="12" spans="1:16">
      <c r="A12" s="343">
        <v>1.6</v>
      </c>
      <c r="B12" s="318" t="s">
        <v>99</v>
      </c>
      <c r="C12" s="609">
        <v>0</v>
      </c>
      <c r="D12" s="609">
        <v>0</v>
      </c>
      <c r="E12" s="610">
        <f t="shared" si="0"/>
        <v>0</v>
      </c>
      <c r="F12" s="609">
        <v>0</v>
      </c>
      <c r="G12" s="609">
        <v>0</v>
      </c>
      <c r="H12" s="610">
        <f t="shared" si="1"/>
        <v>0</v>
      </c>
      <c r="J12" s="480"/>
      <c r="K12" s="480"/>
      <c r="L12" s="480"/>
      <c r="M12" s="480"/>
      <c r="N12" s="480"/>
      <c r="O12" s="480"/>
    </row>
    <row r="13" spans="1:16">
      <c r="A13" s="343">
        <v>2</v>
      </c>
      <c r="B13" s="328" t="s">
        <v>779</v>
      </c>
      <c r="C13" s="609">
        <f>SUM(C14:C17)</f>
        <v>-2978336.9602398956</v>
      </c>
      <c r="D13" s="609">
        <f>SUM(D14:D17)</f>
        <v>-5537314.6293000001</v>
      </c>
      <c r="E13" s="610">
        <f t="shared" si="0"/>
        <v>-8515651.5895398967</v>
      </c>
      <c r="F13" s="609">
        <f>SUM(F14:F17)</f>
        <v>-2805785.6199784544</v>
      </c>
      <c r="G13" s="609">
        <f>SUM(G14:G17)</f>
        <v>-4149710.0829580491</v>
      </c>
      <c r="H13" s="610">
        <f t="shared" si="1"/>
        <v>-6955495.702936504</v>
      </c>
      <c r="J13" s="480"/>
      <c r="K13" s="480"/>
      <c r="L13" s="480"/>
      <c r="M13" s="480"/>
      <c r="N13" s="480"/>
      <c r="O13" s="480"/>
    </row>
    <row r="14" spans="1:16">
      <c r="A14" s="343">
        <v>2.1</v>
      </c>
      <c r="B14" s="317" t="s">
        <v>780</v>
      </c>
      <c r="C14" s="609">
        <v>0</v>
      </c>
      <c r="D14" s="609">
        <v>0</v>
      </c>
      <c r="E14" s="610">
        <f t="shared" si="0"/>
        <v>0</v>
      </c>
      <c r="F14" s="609">
        <v>0</v>
      </c>
      <c r="G14" s="609">
        <v>0</v>
      </c>
      <c r="H14" s="610">
        <f t="shared" si="1"/>
        <v>0</v>
      </c>
      <c r="J14" s="480"/>
      <c r="K14" s="480"/>
      <c r="L14" s="480"/>
      <c r="M14" s="480"/>
      <c r="N14" s="480"/>
      <c r="O14" s="480"/>
    </row>
    <row r="15" spans="1:16" ht="24.6" customHeight="1">
      <c r="A15" s="343">
        <v>2.2000000000000002</v>
      </c>
      <c r="B15" s="317" t="s">
        <v>781</v>
      </c>
      <c r="C15" s="609">
        <v>0</v>
      </c>
      <c r="D15" s="609">
        <v>0</v>
      </c>
      <c r="E15" s="610">
        <f t="shared" si="0"/>
        <v>0</v>
      </c>
      <c r="F15" s="609">
        <v>0</v>
      </c>
      <c r="G15" s="609">
        <v>0</v>
      </c>
      <c r="H15" s="610">
        <f t="shared" si="1"/>
        <v>0</v>
      </c>
      <c r="J15" s="480"/>
      <c r="K15" s="480"/>
      <c r="L15" s="480"/>
      <c r="M15" s="480"/>
      <c r="N15" s="480"/>
      <c r="O15" s="480"/>
    </row>
    <row r="16" spans="1:16" ht="20.45" customHeight="1">
      <c r="A16" s="343">
        <v>2.2999999999999998</v>
      </c>
      <c r="B16" s="317" t="s">
        <v>782</v>
      </c>
      <c r="C16" s="609">
        <v>-2978336.9602398956</v>
      </c>
      <c r="D16" s="609">
        <v>-5537314.6293000001</v>
      </c>
      <c r="E16" s="610">
        <f t="shared" si="0"/>
        <v>-8515651.5895398967</v>
      </c>
      <c r="F16" s="609">
        <v>-2805785.6199784544</v>
      </c>
      <c r="G16" s="609">
        <v>-4149710.0829580491</v>
      </c>
      <c r="H16" s="610">
        <f t="shared" si="1"/>
        <v>-6955495.702936504</v>
      </c>
      <c r="J16" s="480"/>
      <c r="K16" s="480"/>
      <c r="L16" s="480"/>
      <c r="M16" s="480"/>
      <c r="N16" s="480"/>
      <c r="O16" s="480"/>
    </row>
    <row r="17" spans="1:15">
      <c r="A17" s="343">
        <v>2.4</v>
      </c>
      <c r="B17" s="317" t="s">
        <v>783</v>
      </c>
      <c r="C17" s="609">
        <v>0</v>
      </c>
      <c r="D17" s="609">
        <v>0</v>
      </c>
      <c r="E17" s="610">
        <f t="shared" si="0"/>
        <v>0</v>
      </c>
      <c r="F17" s="609">
        <v>0</v>
      </c>
      <c r="G17" s="609">
        <v>0</v>
      </c>
      <c r="H17" s="610">
        <f t="shared" si="1"/>
        <v>0</v>
      </c>
      <c r="J17" s="480"/>
      <c r="K17" s="480"/>
      <c r="L17" s="480"/>
      <c r="M17" s="480"/>
      <c r="N17" s="480"/>
      <c r="O17" s="480"/>
    </row>
    <row r="18" spans="1:15">
      <c r="A18" s="343">
        <v>3</v>
      </c>
      <c r="B18" s="328" t="s">
        <v>784</v>
      </c>
      <c r="C18" s="609">
        <v>0</v>
      </c>
      <c r="D18" s="609">
        <v>0</v>
      </c>
      <c r="E18" s="610">
        <f t="shared" si="0"/>
        <v>0</v>
      </c>
      <c r="F18" s="609">
        <v>0</v>
      </c>
      <c r="G18" s="609">
        <v>0</v>
      </c>
      <c r="H18" s="610">
        <f t="shared" si="1"/>
        <v>0</v>
      </c>
      <c r="J18" s="480"/>
      <c r="K18" s="480"/>
      <c r="L18" s="480"/>
      <c r="M18" s="480"/>
      <c r="N18" s="480"/>
      <c r="O18" s="480"/>
    </row>
    <row r="19" spans="1:15">
      <c r="A19" s="343">
        <v>4</v>
      </c>
      <c r="B19" s="328" t="s">
        <v>785</v>
      </c>
      <c r="C19" s="609">
        <v>1035716.62</v>
      </c>
      <c r="D19" s="609">
        <v>1082294.417905</v>
      </c>
      <c r="E19" s="610">
        <f t="shared" si="0"/>
        <v>2118011.0379050002</v>
      </c>
      <c r="F19" s="609">
        <v>1303916.51</v>
      </c>
      <c r="G19" s="609">
        <v>755269.81001600006</v>
      </c>
      <c r="H19" s="610">
        <f t="shared" si="1"/>
        <v>2059186.320016</v>
      </c>
      <c r="J19" s="480"/>
      <c r="K19" s="480"/>
      <c r="L19" s="480"/>
      <c r="M19" s="480"/>
      <c r="N19" s="480"/>
      <c r="O19" s="480"/>
    </row>
    <row r="20" spans="1:15">
      <c r="A20" s="343">
        <v>5</v>
      </c>
      <c r="B20" s="328" t="s">
        <v>786</v>
      </c>
      <c r="C20" s="609">
        <v>-107964.68000000001</v>
      </c>
      <c r="D20" s="609">
        <v>-868427.11879999994</v>
      </c>
      <c r="E20" s="610">
        <f t="shared" si="0"/>
        <v>-976391.79879999999</v>
      </c>
      <c r="F20" s="609">
        <v>-294694.74</v>
      </c>
      <c r="G20" s="609">
        <v>-1312162.3995000001</v>
      </c>
      <c r="H20" s="610">
        <f t="shared" si="1"/>
        <v>-1606857.1395</v>
      </c>
      <c r="J20" s="480"/>
      <c r="K20" s="480"/>
      <c r="L20" s="480"/>
      <c r="M20" s="480"/>
      <c r="N20" s="480"/>
      <c r="O20" s="480"/>
    </row>
    <row r="21" spans="1:15" ht="38.450000000000003" customHeight="1">
      <c r="A21" s="343">
        <v>6</v>
      </c>
      <c r="B21" s="328" t="s">
        <v>787</v>
      </c>
      <c r="C21" s="609">
        <v>0</v>
      </c>
      <c r="D21" s="609">
        <v>0</v>
      </c>
      <c r="E21" s="610">
        <f t="shared" si="0"/>
        <v>0</v>
      </c>
      <c r="F21" s="609">
        <v>0</v>
      </c>
      <c r="G21" s="609">
        <v>0</v>
      </c>
      <c r="H21" s="610">
        <f t="shared" si="1"/>
        <v>0</v>
      </c>
      <c r="J21" s="480"/>
      <c r="K21" s="480"/>
      <c r="L21" s="480"/>
      <c r="M21" s="480"/>
      <c r="N21" s="480"/>
      <c r="O21" s="480"/>
    </row>
    <row r="22" spans="1:15" ht="27.6" customHeight="1">
      <c r="A22" s="343">
        <v>7</v>
      </c>
      <c r="B22" s="328" t="s">
        <v>788</v>
      </c>
      <c r="C22" s="609">
        <v>0</v>
      </c>
      <c r="D22" s="609">
        <v>0</v>
      </c>
      <c r="E22" s="610">
        <f t="shared" si="0"/>
        <v>0</v>
      </c>
      <c r="F22" s="609">
        <v>0</v>
      </c>
      <c r="G22" s="609">
        <v>0</v>
      </c>
      <c r="H22" s="610">
        <f t="shared" si="1"/>
        <v>0</v>
      </c>
      <c r="J22" s="480"/>
      <c r="K22" s="480"/>
      <c r="L22" s="480"/>
      <c r="M22" s="480"/>
      <c r="N22" s="480"/>
      <c r="O22" s="480"/>
    </row>
    <row r="23" spans="1:15" ht="36.950000000000003" customHeight="1">
      <c r="A23" s="343">
        <v>8</v>
      </c>
      <c r="B23" s="329" t="s">
        <v>789</v>
      </c>
      <c r="C23" s="609">
        <v>0</v>
      </c>
      <c r="D23" s="609">
        <v>0</v>
      </c>
      <c r="E23" s="610">
        <f t="shared" si="0"/>
        <v>0</v>
      </c>
      <c r="F23" s="609">
        <v>0</v>
      </c>
      <c r="G23" s="609">
        <v>0</v>
      </c>
      <c r="H23" s="610">
        <f t="shared" si="1"/>
        <v>0</v>
      </c>
      <c r="J23" s="480"/>
      <c r="K23" s="480"/>
      <c r="L23" s="480"/>
      <c r="M23" s="480"/>
      <c r="N23" s="480"/>
      <c r="O23" s="480"/>
    </row>
    <row r="24" spans="1:15" ht="34.5" customHeight="1">
      <c r="A24" s="343">
        <v>9</v>
      </c>
      <c r="B24" s="329" t="s">
        <v>790</v>
      </c>
      <c r="C24" s="609">
        <v>0</v>
      </c>
      <c r="D24" s="609">
        <v>0</v>
      </c>
      <c r="E24" s="610">
        <f t="shared" si="0"/>
        <v>0</v>
      </c>
      <c r="F24" s="609">
        <v>0</v>
      </c>
      <c r="G24" s="609">
        <v>0</v>
      </c>
      <c r="H24" s="610">
        <f t="shared" si="1"/>
        <v>0</v>
      </c>
      <c r="J24" s="480"/>
      <c r="K24" s="480"/>
      <c r="L24" s="480"/>
      <c r="M24" s="480"/>
      <c r="N24" s="480"/>
      <c r="O24" s="480"/>
    </row>
    <row r="25" spans="1:15">
      <c r="A25" s="343">
        <v>10</v>
      </c>
      <c r="B25" s="328" t="s">
        <v>791</v>
      </c>
      <c r="C25" s="609">
        <v>1889670.2942709997</v>
      </c>
      <c r="D25" s="609">
        <v>0</v>
      </c>
      <c r="E25" s="610">
        <f t="shared" si="0"/>
        <v>1889670.2942709997</v>
      </c>
      <c r="F25" s="609">
        <v>-1993474.1996359969</v>
      </c>
      <c r="G25" s="609">
        <v>0</v>
      </c>
      <c r="H25" s="610">
        <f t="shared" si="1"/>
        <v>-1993474.1996359969</v>
      </c>
      <c r="J25" s="480"/>
      <c r="K25" s="480"/>
      <c r="L25" s="480"/>
      <c r="M25" s="480"/>
      <c r="N25" s="480"/>
      <c r="O25" s="480"/>
    </row>
    <row r="26" spans="1:15" ht="27" customHeight="1">
      <c r="A26" s="343">
        <v>11</v>
      </c>
      <c r="B26" s="330" t="s">
        <v>792</v>
      </c>
      <c r="C26" s="609">
        <v>97777.369491525431</v>
      </c>
      <c r="D26" s="609">
        <v>0</v>
      </c>
      <c r="E26" s="610">
        <f t="shared" si="0"/>
        <v>97777.369491525431</v>
      </c>
      <c r="F26" s="609">
        <v>284081.51</v>
      </c>
      <c r="G26" s="609">
        <v>0</v>
      </c>
      <c r="H26" s="610">
        <f t="shared" si="1"/>
        <v>284081.51</v>
      </c>
      <c r="J26" s="480"/>
      <c r="K26" s="480"/>
      <c r="L26" s="480"/>
      <c r="M26" s="480"/>
      <c r="N26" s="480"/>
      <c r="O26" s="480"/>
    </row>
    <row r="27" spans="1:15">
      <c r="A27" s="343">
        <v>12</v>
      </c>
      <c r="B27" s="328" t="s">
        <v>793</v>
      </c>
      <c r="C27" s="609">
        <v>52653.32</v>
      </c>
      <c r="D27" s="609">
        <v>687.48090000000002</v>
      </c>
      <c r="E27" s="610">
        <f t="shared" si="0"/>
        <v>53340.800900000002</v>
      </c>
      <c r="F27" s="609">
        <v>2206.56</v>
      </c>
      <c r="G27" s="609">
        <v>0</v>
      </c>
      <c r="H27" s="610">
        <f t="shared" si="1"/>
        <v>2206.56</v>
      </c>
      <c r="J27" s="480"/>
      <c r="K27" s="480"/>
      <c r="L27" s="480"/>
      <c r="M27" s="480"/>
      <c r="N27" s="480"/>
      <c r="O27" s="480"/>
    </row>
    <row r="28" spans="1:15">
      <c r="A28" s="343">
        <v>13</v>
      </c>
      <c r="B28" s="331" t="s">
        <v>794</v>
      </c>
      <c r="C28" s="609">
        <v>-1325774.2666469095</v>
      </c>
      <c r="D28" s="609">
        <v>-871892.84490000014</v>
      </c>
      <c r="E28" s="610">
        <f t="shared" si="0"/>
        <v>-2197667.1115469094</v>
      </c>
      <c r="F28" s="609">
        <v>-1011645.4541</v>
      </c>
      <c r="G28" s="609">
        <v>-646271.79</v>
      </c>
      <c r="H28" s="610">
        <f t="shared" si="1"/>
        <v>-1657917.2441</v>
      </c>
      <c r="J28" s="480"/>
      <c r="K28" s="480"/>
      <c r="L28" s="480"/>
      <c r="M28" s="480"/>
      <c r="N28" s="480"/>
      <c r="O28" s="480"/>
    </row>
    <row r="29" spans="1:15">
      <c r="A29" s="343">
        <v>14</v>
      </c>
      <c r="B29" s="332" t="s">
        <v>795</v>
      </c>
      <c r="C29" s="609">
        <f>SUM(C30:C31)</f>
        <v>-7266682.7949000057</v>
      </c>
      <c r="D29" s="609">
        <f>SUM(D30:D31)</f>
        <v>-75967.090999999898</v>
      </c>
      <c r="E29" s="610">
        <f t="shared" si="0"/>
        <v>-7342649.8859000057</v>
      </c>
      <c r="F29" s="609">
        <f>SUM(F30:F31)</f>
        <v>-5640421.7264971146</v>
      </c>
      <c r="G29" s="609">
        <f>SUM(G30:G31)</f>
        <v>-67990.190399999978</v>
      </c>
      <c r="H29" s="610">
        <f t="shared" si="1"/>
        <v>-5708411.9168971144</v>
      </c>
      <c r="J29" s="480"/>
      <c r="K29" s="480"/>
      <c r="L29" s="480"/>
      <c r="M29" s="480"/>
      <c r="N29" s="480"/>
      <c r="O29" s="480"/>
    </row>
    <row r="30" spans="1:15">
      <c r="A30" s="343">
        <v>14.1</v>
      </c>
      <c r="B30" s="309" t="s">
        <v>796</v>
      </c>
      <c r="C30" s="609">
        <v>-5543008.9900000002</v>
      </c>
      <c r="D30" s="609">
        <v>0</v>
      </c>
      <c r="E30" s="610">
        <f t="shared" si="0"/>
        <v>-5543008.9900000002</v>
      </c>
      <c r="F30" s="609">
        <v>-4300156.919999999</v>
      </c>
      <c r="G30" s="609">
        <v>-36179.7644</v>
      </c>
      <c r="H30" s="610">
        <f t="shared" si="1"/>
        <v>-4336336.6843999987</v>
      </c>
      <c r="J30" s="480"/>
      <c r="K30" s="480"/>
      <c r="L30" s="480"/>
      <c r="M30" s="480"/>
      <c r="N30" s="480"/>
      <c r="O30" s="480"/>
    </row>
    <row r="31" spans="1:15">
      <c r="A31" s="343">
        <v>14.2</v>
      </c>
      <c r="B31" s="309" t="s">
        <v>797</v>
      </c>
      <c r="C31" s="609">
        <v>-1723673.8049000055</v>
      </c>
      <c r="D31" s="609">
        <v>-75967.090999999898</v>
      </c>
      <c r="E31" s="610">
        <f t="shared" si="0"/>
        <v>-1799640.8959000055</v>
      </c>
      <c r="F31" s="609">
        <v>-1340264.8064971154</v>
      </c>
      <c r="G31" s="609">
        <v>-31810.425999999978</v>
      </c>
      <c r="H31" s="610">
        <f t="shared" si="1"/>
        <v>-1372075.2324971154</v>
      </c>
      <c r="J31" s="480"/>
      <c r="K31" s="480"/>
      <c r="L31" s="480"/>
      <c r="M31" s="480"/>
      <c r="N31" s="480"/>
      <c r="O31" s="480"/>
    </row>
    <row r="32" spans="1:15">
      <c r="A32" s="343">
        <v>15</v>
      </c>
      <c r="B32" s="333" t="s">
        <v>798</v>
      </c>
      <c r="C32" s="609">
        <v>-1160474.9788169423</v>
      </c>
      <c r="D32" s="609">
        <v>0</v>
      </c>
      <c r="E32" s="610">
        <f t="shared" si="0"/>
        <v>-1160474.9788169423</v>
      </c>
      <c r="F32" s="609">
        <v>-856532.85012097808</v>
      </c>
      <c r="G32" s="609">
        <v>0</v>
      </c>
      <c r="H32" s="610">
        <f t="shared" si="1"/>
        <v>-856532.85012097808</v>
      </c>
      <c r="J32" s="480"/>
      <c r="K32" s="480"/>
      <c r="L32" s="480"/>
      <c r="M32" s="480"/>
      <c r="N32" s="480"/>
      <c r="O32" s="480"/>
    </row>
    <row r="33" spans="1:15" ht="22.5" customHeight="1">
      <c r="A33" s="343">
        <v>16</v>
      </c>
      <c r="B33" s="305" t="s">
        <v>799</v>
      </c>
      <c r="C33" s="609">
        <v>-272777.67855509766</v>
      </c>
      <c r="D33" s="609">
        <v>-154691.73961324274</v>
      </c>
      <c r="E33" s="610">
        <f t="shared" si="0"/>
        <v>-427469.4181683404</v>
      </c>
      <c r="F33" s="609">
        <v>-125897.71959232895</v>
      </c>
      <c r="G33" s="609">
        <v>1020677.1506179345</v>
      </c>
      <c r="H33" s="610">
        <f t="shared" si="1"/>
        <v>894779.43102560553</v>
      </c>
      <c r="J33" s="480"/>
      <c r="K33" s="480"/>
      <c r="L33" s="480"/>
      <c r="M33" s="480"/>
      <c r="N33" s="480"/>
      <c r="O33" s="480"/>
    </row>
    <row r="34" spans="1:15">
      <c r="A34" s="343">
        <v>17</v>
      </c>
      <c r="B34" s="328" t="s">
        <v>800</v>
      </c>
      <c r="C34" s="609">
        <f>SUM(C35:C36)</f>
        <v>-163185.94037294286</v>
      </c>
      <c r="D34" s="609">
        <v>104833.86700103023</v>
      </c>
      <c r="E34" s="610">
        <f t="shared" si="0"/>
        <v>-58352.073371912629</v>
      </c>
      <c r="F34" s="609">
        <v>-87527.797433249871</v>
      </c>
      <c r="G34" s="609">
        <v>-70469.0158015942</v>
      </c>
      <c r="H34" s="610">
        <f t="shared" si="1"/>
        <v>-157996.81323484407</v>
      </c>
      <c r="J34" s="480"/>
      <c r="K34" s="480"/>
      <c r="L34" s="480"/>
      <c r="M34" s="480"/>
      <c r="N34" s="480"/>
      <c r="O34" s="480"/>
    </row>
    <row r="35" spans="1:15">
      <c r="A35" s="343">
        <v>17.100000000000001</v>
      </c>
      <c r="B35" s="334" t="s">
        <v>801</v>
      </c>
      <c r="C35" s="609">
        <v>-114498.95518141262</v>
      </c>
      <c r="D35" s="609">
        <v>102153.17518476314</v>
      </c>
      <c r="E35" s="610">
        <f t="shared" si="0"/>
        <v>-12345.779996649479</v>
      </c>
      <c r="F35" s="609">
        <v>-71344.25022770818</v>
      </c>
      <c r="G35" s="609">
        <v>-76735.715914888337</v>
      </c>
      <c r="H35" s="610">
        <f t="shared" si="1"/>
        <v>-148079.9661425965</v>
      </c>
      <c r="J35" s="480"/>
      <c r="K35" s="480"/>
      <c r="L35" s="480"/>
      <c r="M35" s="480"/>
      <c r="N35" s="480"/>
      <c r="O35" s="480"/>
    </row>
    <row r="36" spans="1:15">
      <c r="A36" s="343">
        <v>17.2</v>
      </c>
      <c r="B36" s="309" t="s">
        <v>802</v>
      </c>
      <c r="C36" s="609">
        <v>-48686.985191530235</v>
      </c>
      <c r="D36" s="609">
        <v>2680.6918162670972</v>
      </c>
      <c r="E36" s="610">
        <f t="shared" si="0"/>
        <v>-46006.293375263136</v>
      </c>
      <c r="F36" s="609">
        <v>-16183.54720554169</v>
      </c>
      <c r="G36" s="609">
        <v>6266.7001132941341</v>
      </c>
      <c r="H36" s="610">
        <f t="shared" si="1"/>
        <v>-9916.8470922475572</v>
      </c>
      <c r="J36" s="480"/>
      <c r="K36" s="480"/>
      <c r="L36" s="480"/>
      <c r="M36" s="480"/>
      <c r="N36" s="480"/>
      <c r="O36" s="480"/>
    </row>
    <row r="37" spans="1:15" ht="41.45" customHeight="1">
      <c r="A37" s="343">
        <v>18</v>
      </c>
      <c r="B37" s="335" t="s">
        <v>803</v>
      </c>
      <c r="C37" s="609">
        <f>SUM(C38:C39)</f>
        <v>-921991.17391620367</v>
      </c>
      <c r="D37" s="609">
        <f>SUM(D38:D39)</f>
        <v>1621603.6745785142</v>
      </c>
      <c r="E37" s="610">
        <f t="shared" si="0"/>
        <v>699612.50066231051</v>
      </c>
      <c r="F37" s="609">
        <f>SUM(F38:F39)</f>
        <v>-11297926.819034923</v>
      </c>
      <c r="G37" s="609">
        <f>SUM(G38:G39)</f>
        <v>12768272.308949087</v>
      </c>
      <c r="H37" s="610">
        <f t="shared" si="1"/>
        <v>1470345.4899141639</v>
      </c>
      <c r="J37" s="480"/>
      <c r="K37" s="480"/>
      <c r="L37" s="480"/>
      <c r="M37" s="480"/>
      <c r="N37" s="480"/>
      <c r="O37" s="480"/>
    </row>
    <row r="38" spans="1:15" ht="21">
      <c r="A38" s="343">
        <v>18.100000000000001</v>
      </c>
      <c r="B38" s="317" t="s">
        <v>804</v>
      </c>
      <c r="C38" s="609">
        <v>0</v>
      </c>
      <c r="D38" s="609">
        <v>0</v>
      </c>
      <c r="E38" s="610">
        <f t="shared" si="0"/>
        <v>0</v>
      </c>
      <c r="F38" s="609">
        <v>0</v>
      </c>
      <c r="G38" s="609">
        <v>0</v>
      </c>
      <c r="H38" s="610">
        <f t="shared" si="1"/>
        <v>0</v>
      </c>
      <c r="J38" s="480"/>
      <c r="K38" s="480"/>
      <c r="L38" s="480"/>
      <c r="M38" s="480"/>
      <c r="N38" s="480"/>
      <c r="O38" s="480"/>
    </row>
    <row r="39" spans="1:15">
      <c r="A39" s="343">
        <v>18.2</v>
      </c>
      <c r="B39" s="317" t="s">
        <v>805</v>
      </c>
      <c r="C39" s="609">
        <v>-921991.17391620367</v>
      </c>
      <c r="D39" s="609">
        <v>1621603.6745785142</v>
      </c>
      <c r="E39" s="610">
        <f t="shared" si="0"/>
        <v>699612.50066231051</v>
      </c>
      <c r="F39" s="609">
        <v>-11297926.819034923</v>
      </c>
      <c r="G39" s="609">
        <v>12768272.308949087</v>
      </c>
      <c r="H39" s="610">
        <f t="shared" si="1"/>
        <v>1470345.4899141639</v>
      </c>
      <c r="J39" s="480"/>
      <c r="K39" s="480"/>
      <c r="L39" s="480"/>
      <c r="M39" s="480"/>
      <c r="N39" s="480"/>
      <c r="O39" s="480"/>
    </row>
    <row r="40" spans="1:15" ht="24.6" customHeight="1">
      <c r="A40" s="343">
        <v>19</v>
      </c>
      <c r="B40" s="335" t="s">
        <v>806</v>
      </c>
      <c r="C40" s="609">
        <v>0</v>
      </c>
      <c r="D40" s="609">
        <v>0</v>
      </c>
      <c r="E40" s="610">
        <f t="shared" si="0"/>
        <v>0</v>
      </c>
      <c r="F40" s="609">
        <v>0</v>
      </c>
      <c r="G40" s="609">
        <v>0</v>
      </c>
      <c r="H40" s="610">
        <f t="shared" si="1"/>
        <v>0</v>
      </c>
      <c r="J40" s="480"/>
      <c r="K40" s="480"/>
      <c r="L40" s="480"/>
      <c r="M40" s="480"/>
      <c r="N40" s="480"/>
      <c r="O40" s="480"/>
    </row>
    <row r="41" spans="1:15" ht="24.95" customHeight="1">
      <c r="A41" s="343">
        <v>20</v>
      </c>
      <c r="B41" s="335" t="s">
        <v>807</v>
      </c>
      <c r="C41" s="609">
        <v>5.3551048040390015E-9</v>
      </c>
      <c r="D41" s="609">
        <v>0</v>
      </c>
      <c r="E41" s="610">
        <f t="shared" si="0"/>
        <v>5.3551048040390015E-9</v>
      </c>
      <c r="F41" s="609">
        <v>0</v>
      </c>
      <c r="G41" s="609">
        <v>0</v>
      </c>
      <c r="H41" s="610">
        <f t="shared" si="1"/>
        <v>0</v>
      </c>
      <c r="J41" s="480"/>
      <c r="K41" s="480"/>
      <c r="L41" s="480"/>
      <c r="M41" s="480"/>
      <c r="N41" s="480"/>
      <c r="O41" s="480"/>
    </row>
    <row r="42" spans="1:15" ht="33" customHeight="1">
      <c r="A42" s="343">
        <v>21</v>
      </c>
      <c r="B42" s="336" t="s">
        <v>808</v>
      </c>
      <c r="C42" s="609">
        <v>0</v>
      </c>
      <c r="D42" s="609">
        <v>0</v>
      </c>
      <c r="E42" s="610">
        <f t="shared" si="0"/>
        <v>0</v>
      </c>
      <c r="F42" s="609">
        <v>0</v>
      </c>
      <c r="G42" s="609">
        <v>0</v>
      </c>
      <c r="H42" s="610">
        <f t="shared" si="1"/>
        <v>0</v>
      </c>
      <c r="J42" s="480"/>
      <c r="K42" s="480"/>
      <c r="L42" s="480"/>
      <c r="M42" s="480"/>
      <c r="N42" s="480"/>
      <c r="O42" s="480"/>
    </row>
    <row r="43" spans="1:15">
      <c r="A43" s="343">
        <v>22</v>
      </c>
      <c r="B43" s="337" t="s">
        <v>809</v>
      </c>
      <c r="C43" s="609">
        <f>SUM(C6,C13,C18,C19,C20,C21,C22,C23,C24,C25,C26,C27,C28,C29,C32,C33,C34,C37,C40,C41,C42)</f>
        <v>913996.37720786571</v>
      </c>
      <c r="D43" s="609">
        <f>SUM(D6,D13,D18,D19,D20,D21,D22,D23,D24,D25,D26,D27,D28,D29,D32,D33,D34,D37,D40,D41,D42)</f>
        <v>10403542.758154018</v>
      </c>
      <c r="E43" s="610">
        <f t="shared" si="0"/>
        <v>11317539.135361884</v>
      </c>
      <c r="F43" s="609">
        <f t="shared" ref="F43:G43" si="2">SUM(F6,F13,F18,F19,F20,F21,F22,F23,F24,F25,F26,F27,F28,F29,F32,F33,F34,F37,F40,F41,F42)</f>
        <v>-11430743.89733905</v>
      </c>
      <c r="G43" s="609">
        <f t="shared" si="2"/>
        <v>18424603.968463376</v>
      </c>
      <c r="H43" s="610">
        <f t="shared" si="1"/>
        <v>6993860.0711243264</v>
      </c>
      <c r="J43" s="480"/>
      <c r="K43" s="480"/>
      <c r="L43" s="480"/>
      <c r="M43" s="480"/>
      <c r="N43" s="480"/>
      <c r="O43" s="480"/>
    </row>
    <row r="44" spans="1:15">
      <c r="A44" s="343">
        <v>23</v>
      </c>
      <c r="B44" s="337" t="s">
        <v>810</v>
      </c>
      <c r="C44" s="609">
        <v>2292664.1169476472</v>
      </c>
      <c r="D44" s="609">
        <v>0</v>
      </c>
      <c r="E44" s="610">
        <f t="shared" si="0"/>
        <v>2292664.1169476472</v>
      </c>
      <c r="F44" s="609">
        <v>1601641.5084759742</v>
      </c>
      <c r="G44" s="609">
        <v>0</v>
      </c>
      <c r="H44" s="610">
        <f t="shared" si="1"/>
        <v>1601641.5084759742</v>
      </c>
      <c r="J44" s="480"/>
      <c r="K44" s="480"/>
      <c r="L44" s="480"/>
      <c r="M44" s="480"/>
      <c r="N44" s="480"/>
      <c r="O44" s="480"/>
    </row>
    <row r="45" spans="1:15">
      <c r="A45" s="343">
        <v>24</v>
      </c>
      <c r="B45" s="337" t="s">
        <v>811</v>
      </c>
      <c r="C45" s="609">
        <f>C43-C44</f>
        <v>-1378667.7397397815</v>
      </c>
      <c r="D45" s="609">
        <f>D43-D44</f>
        <v>10403542.758154018</v>
      </c>
      <c r="E45" s="610">
        <f t="shared" si="0"/>
        <v>9024875.0184142366</v>
      </c>
      <c r="F45" s="609">
        <f t="shared" ref="F45:G45" si="3">F43-F44</f>
        <v>-13032385.405815024</v>
      </c>
      <c r="G45" s="609">
        <f t="shared" si="3"/>
        <v>18424603.968463376</v>
      </c>
      <c r="H45" s="610">
        <f t="shared" si="1"/>
        <v>5392218.5626483522</v>
      </c>
      <c r="J45" s="480"/>
      <c r="K45" s="480"/>
      <c r="L45" s="480"/>
      <c r="M45" s="480"/>
      <c r="N45" s="480"/>
      <c r="O45" s="480"/>
    </row>
  </sheetData>
  <mergeCells count="4">
    <mergeCell ref="B4:B5"/>
    <mergeCell ref="C4:E4"/>
    <mergeCell ref="F4:H4"/>
    <mergeCell ref="A4:A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O47"/>
  <sheetViews>
    <sheetView zoomScale="80" zoomScaleNormal="80" workbookViewId="0"/>
  </sheetViews>
  <sheetFormatPr defaultRowHeight="12.75"/>
  <cols>
    <col min="1" max="1" width="8.7109375" style="546"/>
    <col min="2" max="2" width="87.5703125" style="1" bestFit="1" customWidth="1"/>
    <col min="3" max="3" width="13.7109375" style="1" bestFit="1" customWidth="1"/>
    <col min="4" max="5" width="14.28515625" style="1" bestFit="1" customWidth="1"/>
    <col min="6" max="6" width="13.7109375" style="1" bestFit="1" customWidth="1"/>
    <col min="7" max="8" width="14.28515625" style="1" bestFit="1" customWidth="1"/>
    <col min="9" max="12" width="9.140625" style="1"/>
    <col min="13" max="13" width="10.7109375" style="1" bestFit="1" customWidth="1"/>
    <col min="14" max="14" width="11.7109375" style="1" bestFit="1" customWidth="1"/>
    <col min="15" max="15" width="12.7109375" style="1" bestFit="1" customWidth="1"/>
    <col min="16" max="16384" width="9.140625" style="1"/>
  </cols>
  <sheetData>
    <row r="1" spans="1:15">
      <c r="A1" s="524" t="s">
        <v>108</v>
      </c>
      <c r="B1" s="233" t="str">
        <f>Info!C2</f>
        <v>სს "ბანკი ქართუ"</v>
      </c>
      <c r="C1" s="6"/>
    </row>
    <row r="2" spans="1:15">
      <c r="A2" s="524" t="s">
        <v>109</v>
      </c>
      <c r="B2" s="500">
        <f>'1. key ratios'!B2</f>
        <v>45382</v>
      </c>
      <c r="C2" s="6"/>
    </row>
    <row r="3" spans="1:15">
      <c r="A3" s="524"/>
      <c r="B3" s="6"/>
      <c r="C3" s="6"/>
    </row>
    <row r="4" spans="1:15">
      <c r="A4" s="716" t="s">
        <v>25</v>
      </c>
      <c r="B4" s="717" t="s">
        <v>151</v>
      </c>
      <c r="C4" s="718" t="s">
        <v>114</v>
      </c>
      <c r="D4" s="718"/>
      <c r="E4" s="718"/>
      <c r="F4" s="718" t="s">
        <v>115</v>
      </c>
      <c r="G4" s="718"/>
      <c r="H4" s="719"/>
    </row>
    <row r="5" spans="1:15">
      <c r="A5" s="716"/>
      <c r="B5" s="717"/>
      <c r="C5" s="550" t="s">
        <v>26</v>
      </c>
      <c r="D5" s="550" t="s">
        <v>88</v>
      </c>
      <c r="E5" s="550" t="s">
        <v>66</v>
      </c>
      <c r="F5" s="550" t="s">
        <v>26</v>
      </c>
      <c r="G5" s="550" t="s">
        <v>88</v>
      </c>
      <c r="H5" s="552" t="s">
        <v>66</v>
      </c>
    </row>
    <row r="6" spans="1:15">
      <c r="A6" s="548">
        <v>1</v>
      </c>
      <c r="B6" s="339" t="s">
        <v>812</v>
      </c>
      <c r="C6" s="553">
        <v>0</v>
      </c>
      <c r="D6" s="553">
        <v>0</v>
      </c>
      <c r="E6" s="554">
        <f t="shared" ref="E6:E43" si="0">C6+D6</f>
        <v>0</v>
      </c>
      <c r="F6" s="553">
        <v>0</v>
      </c>
      <c r="G6" s="553">
        <v>0</v>
      </c>
      <c r="H6" s="554">
        <v>0</v>
      </c>
      <c r="I6" s="549"/>
      <c r="J6" s="549"/>
      <c r="K6" s="549"/>
      <c r="L6" s="549"/>
      <c r="M6" s="549"/>
      <c r="N6" s="549"/>
      <c r="O6" s="549"/>
    </row>
    <row r="7" spans="1:15">
      <c r="A7" s="548">
        <v>2</v>
      </c>
      <c r="B7" s="339" t="s">
        <v>177</v>
      </c>
      <c r="C7" s="553">
        <v>0</v>
      </c>
      <c r="D7" s="553">
        <v>0</v>
      </c>
      <c r="E7" s="554">
        <f t="shared" si="0"/>
        <v>0</v>
      </c>
      <c r="F7" s="553">
        <v>0</v>
      </c>
      <c r="G7" s="553">
        <v>0</v>
      </c>
      <c r="H7" s="554">
        <v>0</v>
      </c>
      <c r="I7" s="549"/>
      <c r="J7" s="549"/>
      <c r="K7" s="549"/>
      <c r="L7" s="549"/>
      <c r="M7" s="549"/>
      <c r="N7" s="549"/>
      <c r="O7" s="549"/>
    </row>
    <row r="8" spans="1:15">
      <c r="A8" s="548">
        <v>3</v>
      </c>
      <c r="B8" s="339" t="s">
        <v>179</v>
      </c>
      <c r="C8" s="553">
        <v>111114230.37159829</v>
      </c>
      <c r="D8" s="553">
        <v>316479419.94260895</v>
      </c>
      <c r="E8" s="554">
        <f t="shared" si="0"/>
        <v>427593650.31420726</v>
      </c>
      <c r="F8" s="553">
        <v>88810830.709903747</v>
      </c>
      <c r="G8" s="553">
        <v>294440095.99787611</v>
      </c>
      <c r="H8" s="554">
        <v>383250926.70777988</v>
      </c>
      <c r="I8" s="549"/>
      <c r="J8" s="549"/>
      <c r="K8" s="549"/>
      <c r="L8" s="549"/>
      <c r="M8" s="549"/>
      <c r="N8" s="549"/>
      <c r="O8" s="549"/>
    </row>
    <row r="9" spans="1:15">
      <c r="A9" s="548">
        <v>3.1</v>
      </c>
      <c r="B9" s="340" t="s">
        <v>813</v>
      </c>
      <c r="C9" s="553">
        <v>5140262.040000001</v>
      </c>
      <c r="D9" s="553">
        <v>306336.56</v>
      </c>
      <c r="E9" s="554">
        <f t="shared" si="0"/>
        <v>5446598.6000000006</v>
      </c>
      <c r="F9" s="553">
        <v>5882649.6900000004</v>
      </c>
      <c r="G9" s="553">
        <v>2440086.4602000001</v>
      </c>
      <c r="H9" s="554">
        <v>8322736.1502</v>
      </c>
      <c r="I9" s="549"/>
      <c r="J9" s="549"/>
      <c r="K9" s="549"/>
      <c r="L9" s="549"/>
      <c r="M9" s="549"/>
      <c r="N9" s="549"/>
      <c r="O9" s="549"/>
    </row>
    <row r="10" spans="1:15">
      <c r="A10" s="548">
        <v>3.2</v>
      </c>
      <c r="B10" s="340" t="s">
        <v>814</v>
      </c>
      <c r="C10" s="553">
        <v>105973968.33159828</v>
      </c>
      <c r="D10" s="553">
        <v>316173083.38260895</v>
      </c>
      <c r="E10" s="554">
        <f t="shared" si="0"/>
        <v>422147051.71420723</v>
      </c>
      <c r="F10" s="553">
        <v>82928181.019903749</v>
      </c>
      <c r="G10" s="553">
        <v>292000009.5376761</v>
      </c>
      <c r="H10" s="554">
        <v>374928190.55757987</v>
      </c>
      <c r="I10" s="549"/>
      <c r="J10" s="549"/>
      <c r="K10" s="549"/>
      <c r="L10" s="549"/>
      <c r="M10" s="549"/>
      <c r="N10" s="549"/>
      <c r="O10" s="549"/>
    </row>
    <row r="11" spans="1:15" ht="25.5">
      <c r="A11" s="548">
        <v>4</v>
      </c>
      <c r="B11" s="339" t="s">
        <v>178</v>
      </c>
      <c r="C11" s="553">
        <v>0</v>
      </c>
      <c r="D11" s="553">
        <v>0</v>
      </c>
      <c r="E11" s="554">
        <f t="shared" si="0"/>
        <v>0</v>
      </c>
      <c r="F11" s="553">
        <v>0</v>
      </c>
      <c r="G11" s="553">
        <v>0</v>
      </c>
      <c r="H11" s="554">
        <v>0</v>
      </c>
      <c r="I11" s="549"/>
      <c r="J11" s="549"/>
      <c r="K11" s="549"/>
      <c r="L11" s="549"/>
      <c r="M11" s="549"/>
      <c r="N11" s="549"/>
      <c r="O11" s="549"/>
    </row>
    <row r="12" spans="1:15">
      <c r="A12" s="548">
        <v>4.0999999999999996</v>
      </c>
      <c r="B12" s="340" t="s">
        <v>815</v>
      </c>
      <c r="C12" s="553">
        <v>0</v>
      </c>
      <c r="D12" s="553">
        <v>0</v>
      </c>
      <c r="E12" s="554">
        <f t="shared" si="0"/>
        <v>0</v>
      </c>
      <c r="F12" s="553">
        <v>0</v>
      </c>
      <c r="G12" s="553">
        <v>0</v>
      </c>
      <c r="H12" s="554">
        <v>0</v>
      </c>
      <c r="I12" s="549"/>
      <c r="J12" s="549"/>
      <c r="K12" s="549"/>
      <c r="L12" s="549"/>
      <c r="M12" s="549"/>
      <c r="N12" s="549"/>
      <c r="O12" s="549"/>
    </row>
    <row r="13" spans="1:15">
      <c r="A13" s="548">
        <v>4.2</v>
      </c>
      <c r="B13" s="340" t="s">
        <v>816</v>
      </c>
      <c r="C13" s="553">
        <v>0</v>
      </c>
      <c r="D13" s="553">
        <v>0</v>
      </c>
      <c r="E13" s="554">
        <f t="shared" si="0"/>
        <v>0</v>
      </c>
      <c r="F13" s="553">
        <v>0</v>
      </c>
      <c r="G13" s="553">
        <v>0</v>
      </c>
      <c r="H13" s="554">
        <v>0</v>
      </c>
      <c r="I13" s="549"/>
      <c r="J13" s="549"/>
      <c r="K13" s="549"/>
      <c r="L13" s="549"/>
      <c r="M13" s="549"/>
      <c r="N13" s="549"/>
      <c r="O13" s="549"/>
    </row>
    <row r="14" spans="1:15">
      <c r="A14" s="548">
        <v>5</v>
      </c>
      <c r="B14" s="556" t="s">
        <v>817</v>
      </c>
      <c r="C14" s="553">
        <v>207096091.19292709</v>
      </c>
      <c r="D14" s="553">
        <v>2004544418.5439138</v>
      </c>
      <c r="E14" s="554">
        <f t="shared" si="0"/>
        <v>2211640509.7368407</v>
      </c>
      <c r="F14" s="553">
        <v>180361741.24994245</v>
      </c>
      <c r="G14" s="553">
        <v>1733711698.3944764</v>
      </c>
      <c r="H14" s="554">
        <v>1914073439.644419</v>
      </c>
      <c r="I14" s="549"/>
      <c r="J14" s="549"/>
      <c r="K14" s="549"/>
      <c r="L14" s="549"/>
      <c r="M14" s="549"/>
      <c r="N14" s="549"/>
      <c r="O14" s="549"/>
    </row>
    <row r="15" spans="1:15">
      <c r="A15" s="548">
        <v>5.0999999999999996</v>
      </c>
      <c r="B15" s="557" t="s">
        <v>818</v>
      </c>
      <c r="C15" s="553">
        <v>44317669.449999996</v>
      </c>
      <c r="D15" s="553">
        <v>30538233.799384993</v>
      </c>
      <c r="E15" s="554">
        <f t="shared" si="0"/>
        <v>74855903.249384984</v>
      </c>
      <c r="F15" s="553">
        <v>39196234.389999993</v>
      </c>
      <c r="G15" s="553">
        <v>20215258.761256006</v>
      </c>
      <c r="H15" s="554">
        <v>59411493.151255995</v>
      </c>
      <c r="I15" s="549"/>
      <c r="J15" s="549"/>
      <c r="K15" s="549"/>
      <c r="L15" s="549"/>
      <c r="M15" s="549"/>
      <c r="N15" s="549"/>
      <c r="O15" s="549"/>
    </row>
    <row r="16" spans="1:15">
      <c r="A16" s="548">
        <v>5.2</v>
      </c>
      <c r="B16" s="557" t="s">
        <v>819</v>
      </c>
      <c r="C16" s="553">
        <v>0</v>
      </c>
      <c r="D16" s="553">
        <v>0</v>
      </c>
      <c r="E16" s="554">
        <f t="shared" si="0"/>
        <v>0</v>
      </c>
      <c r="F16" s="553">
        <v>0</v>
      </c>
      <c r="G16" s="553">
        <v>0</v>
      </c>
      <c r="H16" s="554">
        <v>0</v>
      </c>
      <c r="I16" s="549"/>
      <c r="J16" s="549"/>
      <c r="K16" s="549"/>
      <c r="L16" s="549"/>
      <c r="M16" s="549"/>
      <c r="N16" s="549"/>
      <c r="O16" s="549"/>
    </row>
    <row r="17" spans="1:15">
      <c r="A17" s="548">
        <v>5.3</v>
      </c>
      <c r="B17" s="557" t="s">
        <v>820</v>
      </c>
      <c r="C17" s="553">
        <v>5959526.7999999998</v>
      </c>
      <c r="D17" s="553">
        <v>1451809881.3189077</v>
      </c>
      <c r="E17" s="554">
        <f t="shared" si="0"/>
        <v>1457769408.1189077</v>
      </c>
      <c r="F17" s="553">
        <v>20163477.599999998</v>
      </c>
      <c r="G17" s="553">
        <v>1269615564.7078865</v>
      </c>
      <c r="H17" s="554">
        <v>1289779042.3078864</v>
      </c>
      <c r="I17" s="549"/>
      <c r="J17" s="549"/>
      <c r="K17" s="549"/>
      <c r="L17" s="549"/>
      <c r="M17" s="549"/>
      <c r="N17" s="549"/>
      <c r="O17" s="549"/>
    </row>
    <row r="18" spans="1:15">
      <c r="A18" s="548" t="s">
        <v>180</v>
      </c>
      <c r="B18" s="558" t="s">
        <v>821</v>
      </c>
      <c r="C18" s="553">
        <v>97030.8</v>
      </c>
      <c r="D18" s="553">
        <v>168501100.60059923</v>
      </c>
      <c r="E18" s="554">
        <f t="shared" si="0"/>
        <v>168598131.40059924</v>
      </c>
      <c r="F18" s="553">
        <v>92174.399999999994</v>
      </c>
      <c r="G18" s="553">
        <v>138976733.22313327</v>
      </c>
      <c r="H18" s="554">
        <v>139068907.62313327</v>
      </c>
      <c r="I18" s="549"/>
      <c r="J18" s="549"/>
      <c r="K18" s="549"/>
      <c r="L18" s="549"/>
      <c r="M18" s="549"/>
      <c r="N18" s="549"/>
      <c r="O18" s="549"/>
    </row>
    <row r="19" spans="1:15">
      <c r="A19" s="548" t="s">
        <v>181</v>
      </c>
      <c r="B19" s="558" t="s">
        <v>822</v>
      </c>
      <c r="C19" s="553">
        <v>819371.2</v>
      </c>
      <c r="D19" s="553">
        <v>664048442.72992098</v>
      </c>
      <c r="E19" s="554">
        <f t="shared" si="0"/>
        <v>664867813.92992103</v>
      </c>
      <c r="F19" s="553">
        <v>619616.80000000005</v>
      </c>
      <c r="G19" s="553">
        <v>606184033.53329825</v>
      </c>
      <c r="H19" s="554">
        <v>606803650.33329821</v>
      </c>
      <c r="I19" s="549"/>
      <c r="J19" s="549"/>
      <c r="K19" s="549"/>
      <c r="L19" s="549"/>
      <c r="M19" s="549"/>
      <c r="N19" s="549"/>
      <c r="O19" s="549"/>
    </row>
    <row r="20" spans="1:15">
      <c r="A20" s="548" t="s">
        <v>182</v>
      </c>
      <c r="B20" s="558" t="s">
        <v>823</v>
      </c>
      <c r="C20" s="553">
        <v>0</v>
      </c>
      <c r="D20" s="553">
        <v>149037106.73990005</v>
      </c>
      <c r="E20" s="554">
        <f t="shared" si="0"/>
        <v>149037106.73990005</v>
      </c>
      <c r="F20" s="553">
        <v>0</v>
      </c>
      <c r="G20" s="553">
        <v>186136387.57351536</v>
      </c>
      <c r="H20" s="554">
        <v>186136387.57351536</v>
      </c>
      <c r="I20" s="549"/>
      <c r="J20" s="549"/>
      <c r="K20" s="549"/>
      <c r="L20" s="549"/>
      <c r="M20" s="549"/>
      <c r="N20" s="549"/>
      <c r="O20" s="549"/>
    </row>
    <row r="21" spans="1:15">
      <c r="A21" s="548" t="s">
        <v>183</v>
      </c>
      <c r="B21" s="558" t="s">
        <v>824</v>
      </c>
      <c r="C21" s="553">
        <v>5043124.8</v>
      </c>
      <c r="D21" s="553">
        <v>417535721.33779305</v>
      </c>
      <c r="E21" s="554">
        <f t="shared" si="0"/>
        <v>422578846.13779306</v>
      </c>
      <c r="F21" s="553">
        <v>19451686.399999999</v>
      </c>
      <c r="G21" s="553">
        <v>302117022.31473941</v>
      </c>
      <c r="H21" s="554">
        <v>321568708.71473938</v>
      </c>
      <c r="I21" s="549"/>
      <c r="J21" s="549"/>
      <c r="K21" s="549"/>
      <c r="L21" s="549"/>
      <c r="M21" s="549"/>
      <c r="N21" s="549"/>
      <c r="O21" s="549"/>
    </row>
    <row r="22" spans="1:15">
      <c r="A22" s="548" t="s">
        <v>184</v>
      </c>
      <c r="B22" s="558" t="s">
        <v>541</v>
      </c>
      <c r="C22" s="553">
        <v>0</v>
      </c>
      <c r="D22" s="553">
        <v>52687509.910694309</v>
      </c>
      <c r="E22" s="554">
        <f t="shared" si="0"/>
        <v>52687509.910694309</v>
      </c>
      <c r="F22" s="553">
        <v>0</v>
      </c>
      <c r="G22" s="553">
        <v>36201388.063199997</v>
      </c>
      <c r="H22" s="554">
        <v>36201388.063199997</v>
      </c>
      <c r="I22" s="549"/>
      <c r="J22" s="549"/>
      <c r="K22" s="549"/>
      <c r="L22" s="549"/>
      <c r="M22" s="549"/>
      <c r="N22" s="549"/>
      <c r="O22" s="549"/>
    </row>
    <row r="23" spans="1:15">
      <c r="A23" s="548">
        <v>5.4</v>
      </c>
      <c r="B23" s="557" t="s">
        <v>825</v>
      </c>
      <c r="C23" s="553">
        <v>114699551.93292712</v>
      </c>
      <c r="D23" s="553">
        <v>356048707.2500211</v>
      </c>
      <c r="E23" s="554">
        <f t="shared" si="0"/>
        <v>470748259.18294823</v>
      </c>
      <c r="F23" s="553">
        <v>99182686.21994248</v>
      </c>
      <c r="G23" s="553">
        <v>265975352.55633402</v>
      </c>
      <c r="H23" s="554">
        <v>365158038.77627647</v>
      </c>
      <c r="I23" s="549"/>
      <c r="J23" s="549"/>
      <c r="K23" s="549"/>
      <c r="L23" s="549"/>
      <c r="M23" s="549"/>
      <c r="N23" s="549"/>
      <c r="O23" s="549"/>
    </row>
    <row r="24" spans="1:15">
      <c r="A24" s="548">
        <v>5.5</v>
      </c>
      <c r="B24" s="557" t="s">
        <v>826</v>
      </c>
      <c r="C24" s="553">
        <v>18726543.009999998</v>
      </c>
      <c r="D24" s="553">
        <v>136206990.8906</v>
      </c>
      <c r="E24" s="554">
        <f t="shared" si="0"/>
        <v>154933533.90059999</v>
      </c>
      <c r="F24" s="553">
        <v>10726543.039999999</v>
      </c>
      <c r="G24" s="553">
        <v>149489050.979</v>
      </c>
      <c r="H24" s="554">
        <v>160215594.01899999</v>
      </c>
      <c r="I24" s="549"/>
      <c r="J24" s="549"/>
      <c r="K24" s="549"/>
      <c r="L24" s="549"/>
      <c r="M24" s="549"/>
      <c r="N24" s="549"/>
      <c r="O24" s="549"/>
    </row>
    <row r="25" spans="1:15">
      <c r="A25" s="548">
        <v>5.6</v>
      </c>
      <c r="B25" s="557" t="s">
        <v>827</v>
      </c>
      <c r="C25" s="553">
        <v>0</v>
      </c>
      <c r="D25" s="553">
        <v>4177715</v>
      </c>
      <c r="E25" s="554">
        <f t="shared" si="0"/>
        <v>4177715</v>
      </c>
      <c r="F25" s="553">
        <v>0</v>
      </c>
      <c r="G25" s="553">
        <v>3968620.01</v>
      </c>
      <c r="H25" s="554">
        <v>3968620.01</v>
      </c>
      <c r="I25" s="549"/>
      <c r="J25" s="549"/>
      <c r="K25" s="549"/>
      <c r="L25" s="549"/>
      <c r="M25" s="549"/>
      <c r="N25" s="549"/>
      <c r="O25" s="549"/>
    </row>
    <row r="26" spans="1:15">
      <c r="A26" s="548">
        <v>5.7</v>
      </c>
      <c r="B26" s="557" t="s">
        <v>541</v>
      </c>
      <c r="C26" s="553">
        <v>23392800</v>
      </c>
      <c r="D26" s="553">
        <v>25762890.284999996</v>
      </c>
      <c r="E26" s="554">
        <f t="shared" si="0"/>
        <v>49155690.284999996</v>
      </c>
      <c r="F26" s="553">
        <v>11092800</v>
      </c>
      <c r="G26" s="553">
        <v>24447851.379999988</v>
      </c>
      <c r="H26" s="554">
        <v>35540651.379999988</v>
      </c>
      <c r="I26" s="549"/>
      <c r="J26" s="549"/>
      <c r="K26" s="549"/>
      <c r="L26" s="549"/>
      <c r="M26" s="549"/>
      <c r="N26" s="549"/>
      <c r="O26" s="549"/>
    </row>
    <row r="27" spans="1:15">
      <c r="A27" s="548">
        <v>6</v>
      </c>
      <c r="B27" s="556" t="s">
        <v>828</v>
      </c>
      <c r="C27" s="553">
        <v>13782246.75</v>
      </c>
      <c r="D27" s="553">
        <v>12664602.013116</v>
      </c>
      <c r="E27" s="554">
        <f t="shared" si="0"/>
        <v>26446848.763116002</v>
      </c>
      <c r="F27" s="553">
        <v>13420891.18</v>
      </c>
      <c r="G27" s="553">
        <v>21490260.114955999</v>
      </c>
      <c r="H27" s="554">
        <v>34911151.294955999</v>
      </c>
      <c r="I27" s="549"/>
      <c r="J27" s="549"/>
      <c r="K27" s="549"/>
      <c r="L27" s="549"/>
      <c r="M27" s="549"/>
      <c r="N27" s="549"/>
      <c r="O27" s="549"/>
    </row>
    <row r="28" spans="1:15">
      <c r="A28" s="548">
        <v>7</v>
      </c>
      <c r="B28" s="556" t="s">
        <v>829</v>
      </c>
      <c r="C28" s="553">
        <v>90928441.5</v>
      </c>
      <c r="D28" s="553">
        <v>70445533.479999989</v>
      </c>
      <c r="E28" s="554">
        <f t="shared" si="0"/>
        <v>161373974.97999999</v>
      </c>
      <c r="F28" s="553">
        <v>50637018.920000002</v>
      </c>
      <c r="G28" s="553">
        <v>10187918.810000001</v>
      </c>
      <c r="H28" s="554">
        <v>60824937.730000004</v>
      </c>
      <c r="I28" s="549"/>
      <c r="J28" s="549"/>
      <c r="K28" s="549"/>
      <c r="L28" s="549"/>
      <c r="M28" s="549"/>
      <c r="N28" s="549"/>
      <c r="O28" s="549"/>
    </row>
    <row r="29" spans="1:15">
      <c r="A29" s="548">
        <v>8</v>
      </c>
      <c r="B29" s="556" t="s">
        <v>830</v>
      </c>
      <c r="C29" s="553">
        <v>0</v>
      </c>
      <c r="D29" s="553">
        <v>0</v>
      </c>
      <c r="E29" s="554">
        <f t="shared" si="0"/>
        <v>0</v>
      </c>
      <c r="F29" s="553">
        <v>0</v>
      </c>
      <c r="G29" s="553">
        <v>0</v>
      </c>
      <c r="H29" s="554">
        <v>0</v>
      </c>
      <c r="I29" s="549"/>
      <c r="J29" s="549"/>
      <c r="K29" s="549"/>
      <c r="L29" s="549"/>
      <c r="M29" s="549"/>
      <c r="N29" s="549"/>
      <c r="O29" s="549"/>
    </row>
    <row r="30" spans="1:15">
      <c r="A30" s="548">
        <v>9</v>
      </c>
      <c r="B30" s="339" t="s">
        <v>185</v>
      </c>
      <c r="C30" s="553">
        <v>0</v>
      </c>
      <c r="D30" s="553">
        <v>0</v>
      </c>
      <c r="E30" s="554">
        <f t="shared" si="0"/>
        <v>0</v>
      </c>
      <c r="F30" s="553">
        <v>0</v>
      </c>
      <c r="G30" s="553">
        <v>0</v>
      </c>
      <c r="H30" s="554">
        <v>0</v>
      </c>
      <c r="I30" s="549"/>
      <c r="J30" s="549"/>
      <c r="K30" s="549"/>
      <c r="L30" s="549"/>
      <c r="M30" s="549"/>
      <c r="N30" s="549"/>
      <c r="O30" s="549"/>
    </row>
    <row r="31" spans="1:15" ht="25.5">
      <c r="A31" s="548">
        <v>9.1</v>
      </c>
      <c r="B31" s="340" t="s">
        <v>831</v>
      </c>
      <c r="C31" s="553">
        <v>0</v>
      </c>
      <c r="D31" s="553">
        <v>0</v>
      </c>
      <c r="E31" s="554">
        <f t="shared" si="0"/>
        <v>0</v>
      </c>
      <c r="F31" s="553">
        <v>0</v>
      </c>
      <c r="G31" s="553">
        <v>0</v>
      </c>
      <c r="H31" s="554">
        <v>0</v>
      </c>
      <c r="I31" s="549"/>
      <c r="J31" s="549"/>
      <c r="K31" s="549"/>
      <c r="L31" s="549"/>
      <c r="M31" s="549"/>
      <c r="N31" s="549"/>
      <c r="O31" s="549"/>
    </row>
    <row r="32" spans="1:15" ht="25.5">
      <c r="A32" s="548">
        <v>9.1999999999999993</v>
      </c>
      <c r="B32" s="340" t="s">
        <v>832</v>
      </c>
      <c r="C32" s="553">
        <v>0</v>
      </c>
      <c r="D32" s="553">
        <v>0</v>
      </c>
      <c r="E32" s="554">
        <f t="shared" si="0"/>
        <v>0</v>
      </c>
      <c r="F32" s="553">
        <v>0</v>
      </c>
      <c r="G32" s="553">
        <v>0</v>
      </c>
      <c r="H32" s="554">
        <v>0</v>
      </c>
      <c r="I32" s="549"/>
      <c r="J32" s="549"/>
      <c r="K32" s="549"/>
      <c r="L32" s="549"/>
      <c r="M32" s="549"/>
      <c r="N32" s="549"/>
      <c r="O32" s="549"/>
    </row>
    <row r="33" spans="1:15" ht="25.5">
      <c r="A33" s="548">
        <v>9.3000000000000007</v>
      </c>
      <c r="B33" s="340" t="s">
        <v>833</v>
      </c>
      <c r="C33" s="553">
        <v>0</v>
      </c>
      <c r="D33" s="553">
        <v>0</v>
      </c>
      <c r="E33" s="554">
        <f t="shared" si="0"/>
        <v>0</v>
      </c>
      <c r="F33" s="553">
        <v>0</v>
      </c>
      <c r="G33" s="553">
        <v>0</v>
      </c>
      <c r="H33" s="554">
        <v>0</v>
      </c>
      <c r="I33" s="549"/>
      <c r="J33" s="549"/>
      <c r="K33" s="549"/>
      <c r="L33" s="549"/>
      <c r="M33" s="549"/>
      <c r="N33" s="549"/>
      <c r="O33" s="549"/>
    </row>
    <row r="34" spans="1:15">
      <c r="A34" s="548">
        <v>9.4</v>
      </c>
      <c r="B34" s="340" t="s">
        <v>834</v>
      </c>
      <c r="C34" s="553">
        <v>0</v>
      </c>
      <c r="D34" s="553">
        <v>0</v>
      </c>
      <c r="E34" s="554">
        <f t="shared" si="0"/>
        <v>0</v>
      </c>
      <c r="F34" s="553">
        <v>0</v>
      </c>
      <c r="G34" s="553">
        <v>0</v>
      </c>
      <c r="H34" s="554">
        <v>0</v>
      </c>
      <c r="I34" s="549"/>
      <c r="J34" s="549"/>
      <c r="K34" s="549"/>
      <c r="L34" s="549"/>
      <c r="M34" s="549"/>
      <c r="N34" s="549"/>
      <c r="O34" s="549"/>
    </row>
    <row r="35" spans="1:15">
      <c r="A35" s="548">
        <v>9.5</v>
      </c>
      <c r="B35" s="340" t="s">
        <v>835</v>
      </c>
      <c r="C35" s="553">
        <v>0</v>
      </c>
      <c r="D35" s="553">
        <v>0</v>
      </c>
      <c r="E35" s="554">
        <f t="shared" si="0"/>
        <v>0</v>
      </c>
      <c r="F35" s="553">
        <v>0</v>
      </c>
      <c r="G35" s="553">
        <v>0</v>
      </c>
      <c r="H35" s="554">
        <v>0</v>
      </c>
      <c r="I35" s="549"/>
      <c r="J35" s="549"/>
      <c r="K35" s="549"/>
      <c r="L35" s="549"/>
      <c r="M35" s="549"/>
      <c r="N35" s="549"/>
      <c r="O35" s="549"/>
    </row>
    <row r="36" spans="1:15" ht="25.5">
      <c r="A36" s="548">
        <v>9.6</v>
      </c>
      <c r="B36" s="340" t="s">
        <v>836</v>
      </c>
      <c r="C36" s="553">
        <v>0</v>
      </c>
      <c r="D36" s="553">
        <v>0</v>
      </c>
      <c r="E36" s="554">
        <f t="shared" si="0"/>
        <v>0</v>
      </c>
      <c r="F36" s="553">
        <v>0</v>
      </c>
      <c r="G36" s="553">
        <v>0</v>
      </c>
      <c r="H36" s="554">
        <v>0</v>
      </c>
      <c r="I36" s="549"/>
      <c r="J36" s="549"/>
      <c r="K36" s="549"/>
      <c r="L36" s="549"/>
      <c r="M36" s="549"/>
      <c r="N36" s="549"/>
      <c r="O36" s="549"/>
    </row>
    <row r="37" spans="1:15" ht="25.5">
      <c r="A37" s="548">
        <v>9.6999999999999993</v>
      </c>
      <c r="B37" s="340" t="s">
        <v>837</v>
      </c>
      <c r="C37" s="553">
        <v>0</v>
      </c>
      <c r="D37" s="553">
        <v>0</v>
      </c>
      <c r="E37" s="554">
        <f t="shared" si="0"/>
        <v>0</v>
      </c>
      <c r="F37" s="553">
        <v>0</v>
      </c>
      <c r="G37" s="553">
        <v>0</v>
      </c>
      <c r="H37" s="554">
        <v>0</v>
      </c>
      <c r="I37" s="549"/>
      <c r="J37" s="549"/>
      <c r="K37" s="549"/>
      <c r="L37" s="549"/>
      <c r="M37" s="549"/>
      <c r="N37" s="549"/>
      <c r="O37" s="549"/>
    </row>
    <row r="38" spans="1:15" ht="15">
      <c r="A38" s="548">
        <v>10</v>
      </c>
      <c r="B38" s="556" t="s">
        <v>838</v>
      </c>
      <c r="C38" s="608">
        <f>C39+C40+C41+C42</f>
        <v>31651407.329431754</v>
      </c>
      <c r="D38" s="608">
        <f>D39+D40+D41+D42</f>
        <v>86034898.567510009</v>
      </c>
      <c r="E38" s="554">
        <f t="shared" si="0"/>
        <v>117686305.89694177</v>
      </c>
      <c r="F38" s="608">
        <v>29844858.289431743</v>
      </c>
      <c r="G38" s="608">
        <v>96786696.355594039</v>
      </c>
      <c r="H38" s="554">
        <v>126631554.64502579</v>
      </c>
      <c r="I38" s="549"/>
      <c r="J38" s="549"/>
      <c r="K38" s="549"/>
      <c r="L38" s="549"/>
      <c r="M38" s="549"/>
      <c r="N38" s="549"/>
      <c r="O38" s="549"/>
    </row>
    <row r="39" spans="1:15">
      <c r="A39" s="548">
        <v>10.1</v>
      </c>
      <c r="B39" s="340" t="s">
        <v>839</v>
      </c>
      <c r="C39" s="553">
        <v>0</v>
      </c>
      <c r="D39" s="553">
        <v>1365217.257</v>
      </c>
      <c r="E39" s="554">
        <f t="shared" si="0"/>
        <v>1365217.257</v>
      </c>
      <c r="F39" s="553">
        <v>3611.85</v>
      </c>
      <c r="G39" s="553">
        <v>11692101.33</v>
      </c>
      <c r="H39" s="554">
        <v>11695713.18</v>
      </c>
      <c r="I39" s="549"/>
      <c r="J39" s="549"/>
      <c r="K39" s="549"/>
      <c r="L39" s="549"/>
      <c r="M39" s="549"/>
      <c r="N39" s="549"/>
      <c r="O39" s="549"/>
    </row>
    <row r="40" spans="1:15" ht="25.5">
      <c r="A40" s="548">
        <v>10.199999999999999</v>
      </c>
      <c r="B40" s="340" t="s">
        <v>840</v>
      </c>
      <c r="C40" s="553">
        <v>27968.99</v>
      </c>
      <c r="D40" s="553">
        <v>47030.8753</v>
      </c>
      <c r="E40" s="554">
        <f t="shared" si="0"/>
        <v>74999.865300000005</v>
      </c>
      <c r="F40" s="553">
        <v>0</v>
      </c>
      <c r="G40" s="553">
        <v>2751379.84387</v>
      </c>
      <c r="H40" s="554">
        <v>2751379.84387</v>
      </c>
      <c r="I40" s="549"/>
      <c r="J40" s="549"/>
      <c r="K40" s="549"/>
      <c r="L40" s="549"/>
      <c r="M40" s="549"/>
      <c r="N40" s="549"/>
      <c r="O40" s="549"/>
    </row>
    <row r="41" spans="1:15" ht="25.5">
      <c r="A41" s="548">
        <v>10.3</v>
      </c>
      <c r="B41" s="340" t="s">
        <v>841</v>
      </c>
      <c r="C41" s="553">
        <v>13458451.570000002</v>
      </c>
      <c r="D41" s="553">
        <v>31919637.627399992</v>
      </c>
      <c r="E41" s="554">
        <f t="shared" si="0"/>
        <v>45378089.197399996</v>
      </c>
      <c r="F41" s="553">
        <v>11839913.319999997</v>
      </c>
      <c r="G41" s="553">
        <v>27512647.630000003</v>
      </c>
      <c r="H41" s="554">
        <v>39352560.950000003</v>
      </c>
      <c r="I41" s="549"/>
      <c r="J41" s="549"/>
      <c r="K41" s="549"/>
      <c r="L41" s="549"/>
      <c r="M41" s="549"/>
      <c r="N41" s="549"/>
      <c r="O41" s="549"/>
    </row>
    <row r="42" spans="1:15" ht="25.5">
      <c r="A42" s="548">
        <v>10.4</v>
      </c>
      <c r="B42" s="340" t="s">
        <v>842</v>
      </c>
      <c r="C42" s="553">
        <v>18164986.769431751</v>
      </c>
      <c r="D42" s="553">
        <v>52703012.807810023</v>
      </c>
      <c r="E42" s="554">
        <f t="shared" si="0"/>
        <v>70867999.577241778</v>
      </c>
      <c r="F42" s="553">
        <v>18001333.119431749</v>
      </c>
      <c r="G42" s="553">
        <v>54830567.551724032</v>
      </c>
      <c r="H42" s="554">
        <v>72831900.671155781</v>
      </c>
      <c r="I42" s="549"/>
      <c r="J42" s="549"/>
      <c r="K42" s="549"/>
      <c r="L42" s="549"/>
      <c r="M42" s="549"/>
      <c r="N42" s="549"/>
      <c r="O42" s="549"/>
    </row>
    <row r="43" spans="1:15">
      <c r="A43" s="548">
        <v>11</v>
      </c>
      <c r="B43" s="559" t="s">
        <v>186</v>
      </c>
      <c r="C43" s="628">
        <v>0</v>
      </c>
      <c r="D43" s="628">
        <v>0</v>
      </c>
      <c r="E43" s="629">
        <f t="shared" si="0"/>
        <v>0</v>
      </c>
      <c r="F43" s="628">
        <v>0</v>
      </c>
      <c r="G43" s="628">
        <v>0</v>
      </c>
      <c r="H43" s="629">
        <v>0</v>
      </c>
      <c r="I43" s="549"/>
      <c r="J43" s="549"/>
      <c r="K43" s="549"/>
      <c r="L43" s="549"/>
      <c r="M43" s="549"/>
      <c r="N43" s="549"/>
      <c r="O43" s="549"/>
    </row>
    <row r="44" spans="1:15">
      <c r="C44" s="555"/>
      <c r="D44" s="555"/>
      <c r="E44" s="555"/>
      <c r="F44" s="555"/>
      <c r="G44" s="555"/>
      <c r="H44" s="555"/>
    </row>
    <row r="45" spans="1:15">
      <c r="C45" s="555"/>
      <c r="D45" s="555"/>
      <c r="E45" s="555"/>
      <c r="F45" s="555"/>
      <c r="G45" s="555"/>
      <c r="H45" s="555"/>
    </row>
    <row r="46" spans="1:15">
      <c r="C46" s="555"/>
      <c r="D46" s="555"/>
      <c r="E46" s="555"/>
      <c r="F46" s="555"/>
      <c r="G46" s="555"/>
      <c r="H46" s="555"/>
    </row>
    <row r="47" spans="1:15">
      <c r="C47" s="555"/>
      <c r="D47" s="555"/>
      <c r="E47" s="555"/>
      <c r="F47" s="555"/>
      <c r="G47" s="555"/>
      <c r="H47" s="55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N24"/>
  <sheetViews>
    <sheetView zoomScale="80" zoomScaleNormal="80" workbookViewId="0">
      <pane xSplit="1" ySplit="4" topLeftCell="B5" activePane="bottomRight" state="frozen"/>
      <selection activeCell="C27" sqref="C27"/>
      <selection pane="topRight" activeCell="C27" sqref="C27"/>
      <selection pane="bottomLeft" activeCell="C27" sqref="C27"/>
      <selection pane="bottomRight"/>
    </sheetView>
  </sheetViews>
  <sheetFormatPr defaultColWidth="9.140625" defaultRowHeight="12.75"/>
  <cols>
    <col min="1" max="1" width="9.7109375" style="1" bestFit="1" customWidth="1"/>
    <col min="2" max="2" width="93.5703125" style="1" customWidth="1"/>
    <col min="3" max="3" width="13.5703125" style="1" customWidth="1"/>
    <col min="4" max="7" width="13.5703125" style="1" bestFit="1" customWidth="1"/>
    <col min="8" max="11" width="9.7109375" style="1" customWidth="1"/>
    <col min="12" max="16384" width="9.140625" style="1"/>
  </cols>
  <sheetData>
    <row r="1" spans="1:14">
      <c r="A1" s="524" t="s">
        <v>108</v>
      </c>
      <c r="B1" s="6" t="str">
        <f>Info!C2</f>
        <v>სს "ბანკი ქართუ"</v>
      </c>
      <c r="C1" s="6"/>
    </row>
    <row r="2" spans="1:14">
      <c r="A2" s="524" t="s">
        <v>109</v>
      </c>
      <c r="B2" s="500">
        <f>'1. key ratios'!B2</f>
        <v>45382</v>
      </c>
      <c r="C2" s="6"/>
    </row>
    <row r="3" spans="1:14">
      <c r="A3" s="524"/>
      <c r="B3" s="6"/>
      <c r="C3" s="6"/>
    </row>
    <row r="4" spans="1:14" ht="15" customHeight="1" thickBot="1">
      <c r="A4" s="117" t="s">
        <v>253</v>
      </c>
      <c r="B4" s="118" t="s">
        <v>107</v>
      </c>
      <c r="C4" s="560" t="s">
        <v>87</v>
      </c>
    </row>
    <row r="5" spans="1:14" ht="15" customHeight="1">
      <c r="A5" s="115" t="s">
        <v>25</v>
      </c>
      <c r="B5" s="116"/>
      <c r="C5" s="561" t="str">
        <f>INT((MONTH($B$2))/3)&amp;"Q"&amp;"-"&amp;YEAR($B$2)</f>
        <v>1Q-2024</v>
      </c>
      <c r="D5" s="561" t="str">
        <f>IF(INT(MONTH($B$2))=3, "4"&amp;"Q"&amp;"-"&amp;YEAR($B$2)-1, IF(INT(MONTH($B$2))=6, "1"&amp;"Q"&amp;"-"&amp;YEAR($B$2), IF(INT(MONTH($B$2))=9, "2"&amp;"Q"&amp;"-"&amp;YEAR($B$2),IF(INT(MONTH($B$2))=12, "3"&amp;"Q"&amp;"-"&amp;YEAR($B$2), 0))))</f>
        <v>4Q-2023</v>
      </c>
      <c r="E5" s="561" t="str">
        <f>IF(INT(MONTH($B$2))=3, "3"&amp;"Q"&amp;"-"&amp;YEAR($B$2)-1, IF(INT(MONTH($B$2))=6, "4"&amp;"Q"&amp;"-"&amp;YEAR($B$2)-1, IF(INT(MONTH($B$2))=9, "1"&amp;"Q"&amp;"-"&amp;YEAR($B$2),IF(INT(MONTH($B$2))=12, "2"&amp;"Q"&amp;"-"&amp;YEAR($B$2), 0))))</f>
        <v>3Q-2023</v>
      </c>
      <c r="F5" s="561" t="str">
        <f>IF(INT(MONTH($B$2))=3, "2"&amp;"Q"&amp;"-"&amp;YEAR($B$2)-1, IF(INT(MONTH($B$2))=6, "3"&amp;"Q"&amp;"-"&amp;YEAR($B$2)-1, IF(INT(MONTH($B$2))=9, "4"&amp;"Q"&amp;"-"&amp;YEAR($B$2)-1,IF(INT(MONTH($B$2))=12, "1"&amp;"Q"&amp;"-"&amp;YEAR($B$2), 0))))</f>
        <v>2Q-2023</v>
      </c>
      <c r="G5" s="561" t="str">
        <f>IF(INT(MONTH($B$2))=3, "1"&amp;"Q"&amp;"-"&amp;YEAR($B$2)-1, IF(INT(MONTH($B$2))=6, "2"&amp;"Q"&amp;"-"&amp;YEAR($B$2)-1, IF(INT(MONTH($B$2))=9, "3"&amp;"Q"&amp;"-"&amp;YEAR($B$2)-1,IF(INT(MONTH($B$2))=12, "4"&amp;"Q"&amp;"-"&amp;YEAR($B$2)-1, 0))))</f>
        <v>1Q-2023</v>
      </c>
    </row>
    <row r="6" spans="1:14" ht="15" customHeight="1">
      <c r="A6" s="562">
        <v>1</v>
      </c>
      <c r="B6" s="236" t="s">
        <v>112</v>
      </c>
      <c r="C6" s="563">
        <f>C7+C9+C10</f>
        <v>1420881318.1619873</v>
      </c>
      <c r="D6" s="564">
        <f>D7+D9+D10</f>
        <v>1557810026.2743154</v>
      </c>
      <c r="E6" s="564">
        <f t="shared" ref="E6:G6" si="0">E7+E9+E10</f>
        <v>1390165990.5325701</v>
      </c>
      <c r="F6" s="564">
        <f t="shared" si="0"/>
        <v>1289625090.9909933</v>
      </c>
      <c r="G6" s="655">
        <f t="shared" si="0"/>
        <v>1211822580.3565857</v>
      </c>
      <c r="H6" s="568"/>
      <c r="I6" s="547"/>
      <c r="J6" s="547"/>
      <c r="K6" s="547"/>
      <c r="L6" s="547"/>
      <c r="M6" s="547"/>
      <c r="N6" s="547"/>
    </row>
    <row r="7" spans="1:14" ht="15" customHeight="1">
      <c r="A7" s="562">
        <v>1.1000000000000001</v>
      </c>
      <c r="B7" s="202" t="s">
        <v>436</v>
      </c>
      <c r="C7" s="565">
        <v>1334120478.3194041</v>
      </c>
      <c r="D7" s="565">
        <v>1494376077.9596863</v>
      </c>
      <c r="E7" s="565">
        <v>1334594322.9250157</v>
      </c>
      <c r="F7" s="565">
        <v>1250049503.1956866</v>
      </c>
      <c r="G7" s="656">
        <v>1164660429.7591593</v>
      </c>
      <c r="H7" s="568"/>
      <c r="I7" s="547"/>
      <c r="J7" s="547"/>
      <c r="K7" s="547"/>
      <c r="L7" s="547"/>
      <c r="M7" s="547"/>
      <c r="N7" s="547"/>
    </row>
    <row r="8" spans="1:14" ht="25.5">
      <c r="A8" s="562" t="s">
        <v>157</v>
      </c>
      <c r="B8" s="203" t="s">
        <v>250</v>
      </c>
      <c r="C8" s="565">
        <v>23430750</v>
      </c>
      <c r="D8" s="565">
        <v>23430750</v>
      </c>
      <c r="E8" s="565">
        <v>23430750</v>
      </c>
      <c r="F8" s="565">
        <v>23430750</v>
      </c>
      <c r="G8" s="656">
        <v>23430750</v>
      </c>
      <c r="H8" s="568"/>
      <c r="I8" s="547"/>
      <c r="J8" s="547"/>
      <c r="K8" s="547"/>
      <c r="L8" s="547"/>
      <c r="M8" s="547"/>
      <c r="N8" s="547"/>
    </row>
    <row r="9" spans="1:14" ht="15" customHeight="1">
      <c r="A9" s="562">
        <v>1.2</v>
      </c>
      <c r="B9" s="202" t="s">
        <v>21</v>
      </c>
      <c r="C9" s="565">
        <v>86760839.84258309</v>
      </c>
      <c r="D9" s="565">
        <v>63433948.314629048</v>
      </c>
      <c r="E9" s="565">
        <v>55571667.607554324</v>
      </c>
      <c r="F9" s="565">
        <v>39575587.795306772</v>
      </c>
      <c r="G9" s="656">
        <v>47162150.597426437</v>
      </c>
      <c r="H9" s="568"/>
      <c r="I9" s="547"/>
      <c r="J9" s="547"/>
      <c r="K9" s="547"/>
      <c r="L9" s="547"/>
      <c r="M9" s="547"/>
      <c r="N9" s="547"/>
    </row>
    <row r="10" spans="1:14" ht="15" customHeight="1">
      <c r="A10" s="562">
        <v>1.3</v>
      </c>
      <c r="B10" s="237" t="s">
        <v>74</v>
      </c>
      <c r="C10" s="565">
        <v>0</v>
      </c>
      <c r="D10" s="565">
        <v>0</v>
      </c>
      <c r="E10" s="565">
        <v>0</v>
      </c>
      <c r="F10" s="565">
        <v>0</v>
      </c>
      <c r="G10" s="656">
        <v>0</v>
      </c>
      <c r="H10" s="568"/>
      <c r="I10" s="547"/>
      <c r="J10" s="547"/>
      <c r="K10" s="547"/>
      <c r="L10" s="547"/>
      <c r="M10" s="547"/>
      <c r="N10" s="547"/>
    </row>
    <row r="11" spans="1:14" ht="15" customHeight="1">
      <c r="A11" s="562">
        <v>2</v>
      </c>
      <c r="B11" s="236" t="s">
        <v>113</v>
      </c>
      <c r="C11" s="565">
        <v>11124182.229466965</v>
      </c>
      <c r="D11" s="565">
        <v>16726602.19081855</v>
      </c>
      <c r="E11" s="565">
        <v>16616445.014524076</v>
      </c>
      <c r="F11" s="565">
        <v>28313091.104904324</v>
      </c>
      <c r="G11" s="656">
        <v>34114742.157791719</v>
      </c>
      <c r="H11" s="568"/>
      <c r="I11" s="547"/>
      <c r="J11" s="547"/>
      <c r="K11" s="547"/>
      <c r="L11" s="547"/>
      <c r="M11" s="547"/>
      <c r="N11" s="547"/>
    </row>
    <row r="12" spans="1:14" ht="15" customHeight="1">
      <c r="A12" s="562">
        <v>3</v>
      </c>
      <c r="B12" s="236" t="s">
        <v>111</v>
      </c>
      <c r="C12" s="565">
        <v>135448763.36904073</v>
      </c>
      <c r="D12" s="565">
        <v>135448763.36904073</v>
      </c>
      <c r="E12" s="565">
        <v>130705235.87062578</v>
      </c>
      <c r="F12" s="565">
        <v>130705235.87062578</v>
      </c>
      <c r="G12" s="656">
        <v>130705235.87062578</v>
      </c>
      <c r="H12" s="568"/>
      <c r="I12" s="547"/>
      <c r="J12" s="547"/>
      <c r="K12" s="547"/>
      <c r="L12" s="547"/>
      <c r="M12" s="547"/>
      <c r="N12" s="547"/>
    </row>
    <row r="13" spans="1:14" ht="15" customHeight="1" thickBot="1">
      <c r="A13" s="109">
        <v>4</v>
      </c>
      <c r="B13" s="238" t="s">
        <v>158</v>
      </c>
      <c r="C13" s="566">
        <f>C6+C11+C12</f>
        <v>1567454263.7604949</v>
      </c>
      <c r="D13" s="566">
        <f>D6+D11+D12</f>
        <v>1709985391.8341746</v>
      </c>
      <c r="E13" s="567">
        <f t="shared" ref="E13:G13" si="1">E6+E11+E12</f>
        <v>1537487671.4177198</v>
      </c>
      <c r="F13" s="567">
        <f t="shared" si="1"/>
        <v>1448643417.9665234</v>
      </c>
      <c r="G13" s="657">
        <f t="shared" si="1"/>
        <v>1376642558.3850031</v>
      </c>
      <c r="H13" s="568"/>
      <c r="I13" s="547"/>
      <c r="J13" s="547"/>
      <c r="K13" s="547"/>
      <c r="L13" s="547"/>
      <c r="M13" s="547"/>
      <c r="N13" s="547"/>
    </row>
    <row r="14" spans="1:14">
      <c r="B14" s="10"/>
    </row>
    <row r="15" spans="1:14" ht="25.5">
      <c r="B15" s="10" t="s">
        <v>437</v>
      </c>
    </row>
    <row r="16" spans="1:14">
      <c r="B16" s="10"/>
    </row>
    <row r="17" spans="2:7">
      <c r="B17" s="10"/>
      <c r="C17" s="568"/>
      <c r="D17" s="568"/>
      <c r="E17" s="568"/>
      <c r="F17" s="568"/>
      <c r="G17" s="568"/>
    </row>
    <row r="18" spans="2:7">
      <c r="B18" s="10"/>
      <c r="C18" s="568"/>
      <c r="D18" s="568"/>
      <c r="E18" s="568"/>
      <c r="F18" s="568"/>
      <c r="G18" s="568"/>
    </row>
    <row r="19" spans="2:7">
      <c r="C19" s="568"/>
      <c r="D19" s="568"/>
      <c r="E19" s="568"/>
      <c r="F19" s="568"/>
      <c r="G19" s="568"/>
    </row>
    <row r="20" spans="2:7">
      <c r="C20" s="568"/>
      <c r="D20" s="568"/>
      <c r="E20" s="568"/>
      <c r="F20" s="568"/>
      <c r="G20" s="568"/>
    </row>
    <row r="21" spans="2:7">
      <c r="C21" s="568"/>
      <c r="D21" s="568"/>
      <c r="E21" s="568"/>
      <c r="F21" s="568"/>
      <c r="G21" s="568"/>
    </row>
    <row r="22" spans="2:7">
      <c r="C22" s="568"/>
      <c r="D22" s="568"/>
      <c r="E22" s="568"/>
      <c r="F22" s="568"/>
      <c r="G22" s="568"/>
    </row>
    <row r="23" spans="2:7">
      <c r="C23" s="568"/>
      <c r="D23" s="568"/>
      <c r="E23" s="568"/>
      <c r="F23" s="568"/>
      <c r="G23" s="568"/>
    </row>
    <row r="24" spans="2:7">
      <c r="C24" s="568"/>
      <c r="D24" s="568"/>
      <c r="E24" s="568"/>
      <c r="F24" s="568"/>
      <c r="G24" s="56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4"/>
  <sheetViews>
    <sheetView showGridLines="0" zoomScale="80" zoomScaleNormal="80" workbookViewId="0">
      <pane xSplit="1" ySplit="4" topLeftCell="B5" activePane="bottomRight" state="frozen"/>
      <selection activeCell="C27" sqref="C27"/>
      <selection pane="topRight" activeCell="C27" sqref="C27"/>
      <selection pane="bottomLeft" activeCell="C27" sqref="C27"/>
      <selection pane="bottomRight"/>
    </sheetView>
  </sheetViews>
  <sheetFormatPr defaultRowHeight="12.75"/>
  <cols>
    <col min="1" max="1" width="9.5703125" style="1" bestFit="1" customWidth="1"/>
    <col min="2" max="2" width="58.85546875" style="1" customWidth="1"/>
    <col min="3" max="3" width="78.5703125" style="1" bestFit="1" customWidth="1"/>
    <col min="4" max="16384" width="9.140625" style="1"/>
  </cols>
  <sheetData>
    <row r="1" spans="1:8">
      <c r="A1" s="1" t="s">
        <v>108</v>
      </c>
      <c r="B1" s="1" t="str">
        <f>Info!C2</f>
        <v>სს "ბანკი ქართუ"</v>
      </c>
    </row>
    <row r="2" spans="1:8">
      <c r="A2" s="1" t="s">
        <v>109</v>
      </c>
      <c r="B2" s="500">
        <f>'1. key ratios'!B2</f>
        <v>45382</v>
      </c>
    </row>
    <row r="4" spans="1:8" ht="25.5" customHeight="1" thickBot="1">
      <c r="A4" s="569" t="s">
        <v>254</v>
      </c>
      <c r="B4" s="570" t="s">
        <v>91</v>
      </c>
      <c r="C4" s="571"/>
    </row>
    <row r="5" spans="1:8">
      <c r="A5" s="572"/>
      <c r="B5" s="573" t="s">
        <v>92</v>
      </c>
      <c r="C5" s="551" t="s">
        <v>450</v>
      </c>
    </row>
    <row r="6" spans="1:8">
      <c r="A6" s="574">
        <v>1</v>
      </c>
      <c r="B6" s="575" t="s">
        <v>961</v>
      </c>
      <c r="C6" s="239" t="s">
        <v>962</v>
      </c>
    </row>
    <row r="7" spans="1:8">
      <c r="A7" s="574">
        <v>2</v>
      </c>
      <c r="B7" s="575" t="s">
        <v>963</v>
      </c>
      <c r="C7" s="239" t="s">
        <v>964</v>
      </c>
    </row>
    <row r="8" spans="1:8">
      <c r="A8" s="574">
        <v>3</v>
      </c>
      <c r="B8" s="575" t="s">
        <v>965</v>
      </c>
      <c r="C8" s="239" t="s">
        <v>966</v>
      </c>
    </row>
    <row r="9" spans="1:8">
      <c r="A9" s="574">
        <v>4</v>
      </c>
      <c r="B9" s="575" t="s">
        <v>967</v>
      </c>
      <c r="C9" s="239" t="s">
        <v>964</v>
      </c>
    </row>
    <row r="10" spans="1:8">
      <c r="A10" s="574">
        <v>5</v>
      </c>
      <c r="B10" s="575" t="s">
        <v>968</v>
      </c>
      <c r="C10" s="239" t="s">
        <v>969</v>
      </c>
    </row>
    <row r="11" spans="1:8">
      <c r="A11" s="574">
        <v>6</v>
      </c>
      <c r="B11" s="575"/>
      <c r="C11" s="239"/>
    </row>
    <row r="12" spans="1:8">
      <c r="A12" s="574">
        <v>7</v>
      </c>
      <c r="B12" s="575"/>
      <c r="C12" s="239"/>
      <c r="H12" s="10"/>
    </row>
    <row r="13" spans="1:8">
      <c r="A13" s="574">
        <v>8</v>
      </c>
      <c r="B13" s="575"/>
      <c r="C13" s="239"/>
    </row>
    <row r="14" spans="1:8">
      <c r="A14" s="574">
        <v>9</v>
      </c>
      <c r="B14" s="575"/>
      <c r="C14" s="239"/>
    </row>
    <row r="15" spans="1:8">
      <c r="A15" s="574">
        <v>10</v>
      </c>
      <c r="B15" s="575"/>
      <c r="C15" s="239"/>
    </row>
    <row r="16" spans="1:8">
      <c r="A16" s="574"/>
      <c r="B16" s="720"/>
      <c r="C16" s="721"/>
    </row>
    <row r="17" spans="1:3">
      <c r="A17" s="574"/>
      <c r="B17" s="576" t="s">
        <v>93</v>
      </c>
      <c r="C17" s="577" t="s">
        <v>451</v>
      </c>
    </row>
    <row r="18" spans="1:3">
      <c r="A18" s="574">
        <v>1</v>
      </c>
      <c r="B18" s="575" t="s">
        <v>970</v>
      </c>
      <c r="C18" s="578" t="s">
        <v>971</v>
      </c>
    </row>
    <row r="19" spans="1:3">
      <c r="A19" s="574">
        <v>2</v>
      </c>
      <c r="B19" s="575" t="s">
        <v>972</v>
      </c>
      <c r="C19" s="578" t="s">
        <v>973</v>
      </c>
    </row>
    <row r="20" spans="1:3">
      <c r="A20" s="574">
        <v>3</v>
      </c>
      <c r="B20" s="575" t="s">
        <v>974</v>
      </c>
      <c r="C20" s="578" t="s">
        <v>975</v>
      </c>
    </row>
    <row r="21" spans="1:3">
      <c r="A21" s="574">
        <v>4</v>
      </c>
      <c r="B21" s="575" t="s">
        <v>976</v>
      </c>
      <c r="C21" s="578" t="s">
        <v>977</v>
      </c>
    </row>
    <row r="22" spans="1:3">
      <c r="A22" s="574">
        <v>5</v>
      </c>
      <c r="B22" s="575" t="s">
        <v>978</v>
      </c>
      <c r="C22" s="578" t="s">
        <v>979</v>
      </c>
    </row>
    <row r="23" spans="1:3">
      <c r="A23" s="574">
        <v>6</v>
      </c>
      <c r="B23" s="575" t="s">
        <v>980</v>
      </c>
      <c r="C23" s="578" t="s">
        <v>981</v>
      </c>
    </row>
    <row r="24" spans="1:3">
      <c r="A24" s="574">
        <v>7</v>
      </c>
      <c r="B24" s="575"/>
      <c r="C24" s="578"/>
    </row>
    <row r="25" spans="1:3">
      <c r="A25" s="574">
        <v>8</v>
      </c>
      <c r="B25" s="575"/>
      <c r="C25" s="578"/>
    </row>
    <row r="26" spans="1:3">
      <c r="A26" s="574">
        <v>9</v>
      </c>
      <c r="B26" s="575"/>
      <c r="C26" s="578"/>
    </row>
    <row r="27" spans="1:3" ht="15.75" customHeight="1">
      <c r="A27" s="574">
        <v>10</v>
      </c>
      <c r="B27" s="575"/>
      <c r="C27" s="579"/>
    </row>
    <row r="28" spans="1:3" ht="15.75" customHeight="1">
      <c r="A28" s="574"/>
      <c r="B28" s="575"/>
      <c r="C28" s="580"/>
    </row>
    <row r="29" spans="1:3" ht="30" customHeight="1">
      <c r="A29" s="574"/>
      <c r="B29" s="722" t="s">
        <v>94</v>
      </c>
      <c r="C29" s="723"/>
    </row>
    <row r="30" spans="1:3">
      <c r="A30" s="574">
        <v>1</v>
      </c>
      <c r="B30" s="575" t="s">
        <v>982</v>
      </c>
      <c r="C30" s="481">
        <v>1</v>
      </c>
    </row>
    <row r="31" spans="1:3" ht="15.75" customHeight="1">
      <c r="A31" s="574"/>
      <c r="B31" s="575"/>
      <c r="C31" s="15"/>
    </row>
    <row r="32" spans="1:3" ht="29.25" customHeight="1">
      <c r="A32" s="574"/>
      <c r="B32" s="722" t="s">
        <v>174</v>
      </c>
      <c r="C32" s="723"/>
    </row>
    <row r="33" spans="1:3">
      <c r="A33" s="574">
        <v>1</v>
      </c>
      <c r="B33" s="575" t="s">
        <v>983</v>
      </c>
      <c r="C33" s="482">
        <v>1</v>
      </c>
    </row>
    <row r="34" spans="1:3" ht="13.5" thickBot="1">
      <c r="A34" s="581"/>
      <c r="B34" s="582"/>
      <c r="C34" s="240"/>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K53"/>
  <sheetViews>
    <sheetView zoomScale="80" zoomScaleNormal="80" workbookViewId="0">
      <pane xSplit="1" ySplit="5" topLeftCell="B6" activePane="bottomRight" state="frozen"/>
      <selection activeCell="C27" sqref="C27"/>
      <selection pane="topRight" activeCell="C27" sqref="C27"/>
      <selection pane="bottomLeft" activeCell="C27" sqref="C27"/>
      <selection pane="bottomRight"/>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2.5703125" bestFit="1" customWidth="1"/>
    <col min="8" max="8" width="13.140625" customWidth="1"/>
    <col min="9" max="9" width="13" customWidth="1"/>
  </cols>
  <sheetData>
    <row r="1" spans="1:11" ht="15.75">
      <c r="A1" s="7" t="s">
        <v>108</v>
      </c>
      <c r="B1" s="6" t="str">
        <f>Info!C2</f>
        <v>სს "ბანკი ქართუ"</v>
      </c>
    </row>
    <row r="2" spans="1:11" s="7" customFormat="1" ht="15.75" customHeight="1">
      <c r="A2" s="7" t="s">
        <v>109</v>
      </c>
      <c r="B2" s="500">
        <f>'1. key ratios'!B2</f>
        <v>45382</v>
      </c>
    </row>
    <row r="3" spans="1:11" s="7" customFormat="1" ht="15.75" customHeight="1"/>
    <row r="4" spans="1:11" s="7" customFormat="1" ht="15.75" customHeight="1" thickBot="1">
      <c r="A4" s="130" t="s">
        <v>255</v>
      </c>
      <c r="B4" s="131" t="s">
        <v>168</v>
      </c>
      <c r="C4" s="98"/>
      <c r="D4" s="98"/>
      <c r="E4" s="99" t="s">
        <v>87</v>
      </c>
    </row>
    <row r="5" spans="1:11" s="57" customFormat="1" ht="17.45" customHeight="1">
      <c r="A5" s="180"/>
      <c r="B5" s="181"/>
      <c r="C5" s="97" t="s">
        <v>0</v>
      </c>
      <c r="D5" s="97" t="s">
        <v>1</v>
      </c>
      <c r="E5" s="182" t="s">
        <v>2</v>
      </c>
    </row>
    <row r="6" spans="1:11" ht="14.45" customHeight="1">
      <c r="A6" s="183"/>
      <c r="B6" s="724" t="s">
        <v>144</v>
      </c>
      <c r="C6" s="724" t="s">
        <v>856</v>
      </c>
      <c r="D6" s="725" t="s">
        <v>143</v>
      </c>
      <c r="E6" s="726"/>
    </row>
    <row r="7" spans="1:11" ht="99.6" customHeight="1">
      <c r="A7" s="183"/>
      <c r="B7" s="724"/>
      <c r="C7" s="724"/>
      <c r="D7" s="179" t="s">
        <v>142</v>
      </c>
      <c r="E7" s="658" t="s">
        <v>353</v>
      </c>
    </row>
    <row r="8" spans="1:11" ht="22.5" customHeight="1">
      <c r="A8" s="343">
        <v>1</v>
      </c>
      <c r="B8" s="300" t="s">
        <v>843</v>
      </c>
      <c r="C8" s="631">
        <f>SUM(C9:C11)</f>
        <v>887759109.6606648</v>
      </c>
      <c r="D8" s="631">
        <f t="shared" ref="D8:E8" si="0">SUM(D9:D11)</f>
        <v>0</v>
      </c>
      <c r="E8" s="659">
        <f t="shared" si="0"/>
        <v>887759109.6606648</v>
      </c>
      <c r="G8" s="502"/>
      <c r="H8" s="502"/>
      <c r="I8" s="502"/>
      <c r="J8" s="502"/>
      <c r="K8" s="502"/>
    </row>
    <row r="9" spans="1:11">
      <c r="A9" s="343">
        <v>1.1000000000000001</v>
      </c>
      <c r="B9" s="301" t="s">
        <v>96</v>
      </c>
      <c r="C9" s="344">
        <v>34773791.695</v>
      </c>
      <c r="D9" s="344">
        <v>0</v>
      </c>
      <c r="E9" s="660">
        <v>34773791.695</v>
      </c>
      <c r="G9" s="502"/>
      <c r="H9" s="502"/>
      <c r="I9" s="502"/>
    </row>
    <row r="10" spans="1:11">
      <c r="A10" s="343">
        <v>1.2</v>
      </c>
      <c r="B10" s="301" t="s">
        <v>97</v>
      </c>
      <c r="C10" s="344">
        <v>259080648.40675205</v>
      </c>
      <c r="D10" s="344">
        <v>0</v>
      </c>
      <c r="E10" s="660">
        <v>259080648.40675205</v>
      </c>
      <c r="G10" s="502"/>
      <c r="H10" s="502"/>
      <c r="I10" s="502"/>
    </row>
    <row r="11" spans="1:11">
      <c r="A11" s="343">
        <v>1.3</v>
      </c>
      <c r="B11" s="301" t="s">
        <v>98</v>
      </c>
      <c r="C11" s="344">
        <v>593904669.55891275</v>
      </c>
      <c r="D11" s="344">
        <v>0</v>
      </c>
      <c r="E11" s="660">
        <v>593904669.55891275</v>
      </c>
      <c r="G11" s="502"/>
      <c r="H11" s="502"/>
      <c r="I11" s="502"/>
    </row>
    <row r="12" spans="1:11">
      <c r="A12" s="343">
        <v>2</v>
      </c>
      <c r="B12" s="302" t="s">
        <v>730</v>
      </c>
      <c r="C12" s="344">
        <v>0</v>
      </c>
      <c r="D12" s="344">
        <v>0</v>
      </c>
      <c r="E12" s="660">
        <v>0</v>
      </c>
      <c r="G12" s="502"/>
      <c r="H12" s="502"/>
      <c r="I12" s="502"/>
    </row>
    <row r="13" spans="1:11" ht="21">
      <c r="A13" s="343">
        <v>2.1</v>
      </c>
      <c r="B13" s="303" t="s">
        <v>731</v>
      </c>
      <c r="C13" s="344">
        <v>0</v>
      </c>
      <c r="D13" s="344">
        <v>0</v>
      </c>
      <c r="E13" s="660">
        <v>0</v>
      </c>
      <c r="G13" s="502"/>
      <c r="H13" s="502"/>
      <c r="I13" s="502"/>
    </row>
    <row r="14" spans="1:11" ht="33.950000000000003" customHeight="1">
      <c r="A14" s="343">
        <v>3</v>
      </c>
      <c r="B14" s="304" t="s">
        <v>732</v>
      </c>
      <c r="C14" s="344">
        <v>0</v>
      </c>
      <c r="D14" s="344">
        <v>0</v>
      </c>
      <c r="E14" s="660">
        <v>0</v>
      </c>
      <c r="G14" s="502"/>
      <c r="H14" s="502"/>
      <c r="I14" s="502"/>
    </row>
    <row r="15" spans="1:11" ht="32.450000000000003" customHeight="1">
      <c r="A15" s="343">
        <v>4</v>
      </c>
      <c r="B15" s="305" t="s">
        <v>733</v>
      </c>
      <c r="C15" s="344">
        <v>0</v>
      </c>
      <c r="D15" s="344">
        <v>0</v>
      </c>
      <c r="E15" s="660">
        <v>0</v>
      </c>
      <c r="G15" s="502"/>
      <c r="H15" s="502"/>
      <c r="I15" s="502"/>
    </row>
    <row r="16" spans="1:11" ht="23.1" customHeight="1">
      <c r="A16" s="343">
        <v>5</v>
      </c>
      <c r="B16" s="305" t="s">
        <v>734</v>
      </c>
      <c r="C16" s="631">
        <f>SUM(C17:C19)</f>
        <v>7430017.2699999996</v>
      </c>
      <c r="D16" s="631">
        <f t="shared" ref="D16:E16" si="1">SUM(D17:D19)</f>
        <v>66516.79056600749</v>
      </c>
      <c r="E16" s="659">
        <f t="shared" si="1"/>
        <v>7363500.4794339919</v>
      </c>
      <c r="G16" s="502"/>
      <c r="H16" s="502"/>
      <c r="I16" s="502"/>
    </row>
    <row r="17" spans="1:9">
      <c r="A17" s="343">
        <v>5.0999999999999996</v>
      </c>
      <c r="B17" s="306" t="s">
        <v>735</v>
      </c>
      <c r="C17" s="344">
        <v>168050</v>
      </c>
      <c r="D17" s="344">
        <v>0</v>
      </c>
      <c r="E17" s="660">
        <v>168050</v>
      </c>
      <c r="G17" s="502"/>
      <c r="H17" s="502"/>
      <c r="I17" s="502"/>
    </row>
    <row r="18" spans="1:9">
      <c r="A18" s="343">
        <v>5.2</v>
      </c>
      <c r="B18" s="306" t="s">
        <v>569</v>
      </c>
      <c r="C18" s="344">
        <v>7261967.2699999996</v>
      </c>
      <c r="D18" s="344">
        <v>66516.79056600749</v>
      </c>
      <c r="E18" s="660">
        <v>7195450.4794339919</v>
      </c>
      <c r="G18" s="502"/>
      <c r="H18" s="502"/>
      <c r="I18" s="502"/>
    </row>
    <row r="19" spans="1:9">
      <c r="A19" s="343">
        <v>5.3</v>
      </c>
      <c r="B19" s="306" t="s">
        <v>736</v>
      </c>
      <c r="C19" s="344">
        <v>0</v>
      </c>
      <c r="D19" s="344">
        <v>0</v>
      </c>
      <c r="E19" s="660">
        <v>0</v>
      </c>
      <c r="G19" s="502"/>
      <c r="H19" s="502"/>
      <c r="I19" s="502"/>
    </row>
    <row r="20" spans="1:9" ht="21">
      <c r="A20" s="343">
        <v>6</v>
      </c>
      <c r="B20" s="304" t="s">
        <v>737</v>
      </c>
      <c r="C20" s="631">
        <f>SUM(C21:C22)</f>
        <v>864072731.54710615</v>
      </c>
      <c r="D20" s="631">
        <f t="shared" ref="D20:E20" si="2">SUM(D21:D22)</f>
        <v>0</v>
      </c>
      <c r="E20" s="659">
        <f t="shared" si="2"/>
        <v>864072731.54710615</v>
      </c>
      <c r="G20" s="502"/>
      <c r="H20" s="502"/>
      <c r="I20" s="502"/>
    </row>
    <row r="21" spans="1:9">
      <c r="A21" s="343">
        <v>6.1</v>
      </c>
      <c r="B21" s="306" t="s">
        <v>569</v>
      </c>
      <c r="C21" s="344">
        <v>55307827.515800282</v>
      </c>
      <c r="D21" s="344">
        <v>0</v>
      </c>
      <c r="E21" s="660">
        <v>55307827.515800282</v>
      </c>
      <c r="G21" s="502"/>
      <c r="H21" s="502"/>
      <c r="I21" s="502"/>
    </row>
    <row r="22" spans="1:9">
      <c r="A22" s="343">
        <v>6.2</v>
      </c>
      <c r="B22" s="306" t="s">
        <v>736</v>
      </c>
      <c r="C22" s="344">
        <v>808764904.03130591</v>
      </c>
      <c r="D22" s="344">
        <v>0</v>
      </c>
      <c r="E22" s="660">
        <v>808764904.03130591</v>
      </c>
      <c r="G22" s="502"/>
      <c r="H22" s="502"/>
      <c r="I22" s="502"/>
    </row>
    <row r="23" spans="1:9" ht="21">
      <c r="A23" s="343">
        <v>7</v>
      </c>
      <c r="B23" s="307" t="s">
        <v>738</v>
      </c>
      <c r="C23" s="344">
        <v>9372300</v>
      </c>
      <c r="D23" s="344">
        <v>0</v>
      </c>
      <c r="E23" s="660">
        <v>9372300</v>
      </c>
      <c r="G23" s="502"/>
      <c r="H23" s="502"/>
      <c r="I23" s="502"/>
    </row>
    <row r="24" spans="1:9" ht="21">
      <c r="A24" s="343">
        <v>8</v>
      </c>
      <c r="B24" s="308" t="s">
        <v>739</v>
      </c>
      <c r="C24" s="344">
        <v>0</v>
      </c>
      <c r="D24" s="344">
        <v>0</v>
      </c>
      <c r="E24" s="660">
        <v>0</v>
      </c>
      <c r="G24" s="502"/>
      <c r="H24" s="502"/>
      <c r="I24" s="502"/>
    </row>
    <row r="25" spans="1:9">
      <c r="A25" s="343">
        <v>9</v>
      </c>
      <c r="B25" s="305" t="s">
        <v>740</v>
      </c>
      <c r="C25" s="632">
        <f>SUM(C26:C27)</f>
        <v>19789476.290586315</v>
      </c>
      <c r="D25" s="632">
        <f t="shared" ref="D25:E25" si="3">SUM(D26:D27)</f>
        <v>0</v>
      </c>
      <c r="E25" s="661">
        <f t="shared" si="3"/>
        <v>19789476.290586315</v>
      </c>
      <c r="G25" s="502"/>
      <c r="H25" s="502"/>
      <c r="I25" s="502"/>
    </row>
    <row r="26" spans="1:9">
      <c r="A26" s="343">
        <v>9.1</v>
      </c>
      <c r="B26" s="309" t="s">
        <v>741</v>
      </c>
      <c r="C26" s="344">
        <v>19789476.290586315</v>
      </c>
      <c r="D26" s="344">
        <v>0</v>
      </c>
      <c r="E26" s="660">
        <v>19789476.290586315</v>
      </c>
      <c r="G26" s="502"/>
      <c r="H26" s="502"/>
      <c r="I26" s="502"/>
    </row>
    <row r="27" spans="1:9">
      <c r="A27" s="343">
        <v>9.1999999999999993</v>
      </c>
      <c r="B27" s="309" t="s">
        <v>742</v>
      </c>
      <c r="C27" s="344">
        <v>0</v>
      </c>
      <c r="D27" s="344">
        <v>0</v>
      </c>
      <c r="E27" s="660">
        <v>0</v>
      </c>
      <c r="G27" s="502"/>
      <c r="H27" s="502"/>
      <c r="I27" s="502"/>
    </row>
    <row r="28" spans="1:9">
      <c r="A28" s="343">
        <v>10</v>
      </c>
      <c r="B28" s="305" t="s">
        <v>36</v>
      </c>
      <c r="C28" s="632">
        <f>SUM(C29:C30)</f>
        <v>8818655.5500000026</v>
      </c>
      <c r="D28" s="632">
        <f t="shared" ref="D28:E28" si="4">SUM(D29:D30)</f>
        <v>8818655.5500000026</v>
      </c>
      <c r="E28" s="661">
        <f t="shared" si="4"/>
        <v>0</v>
      </c>
      <c r="G28" s="502"/>
      <c r="H28" s="502"/>
      <c r="I28" s="502"/>
    </row>
    <row r="29" spans="1:9">
      <c r="A29" s="343">
        <v>10.1</v>
      </c>
      <c r="B29" s="309" t="s">
        <v>743</v>
      </c>
      <c r="C29" s="344">
        <v>0</v>
      </c>
      <c r="D29" s="344">
        <v>0</v>
      </c>
      <c r="E29" s="660">
        <v>0</v>
      </c>
      <c r="G29" s="502"/>
      <c r="H29" s="502"/>
      <c r="I29" s="502"/>
    </row>
    <row r="30" spans="1:9">
      <c r="A30" s="343">
        <v>10.199999999999999</v>
      </c>
      <c r="B30" s="309" t="s">
        <v>744</v>
      </c>
      <c r="C30" s="344">
        <v>8818655.5500000026</v>
      </c>
      <c r="D30" s="344">
        <v>8818655.5500000026</v>
      </c>
      <c r="E30" s="660">
        <v>0</v>
      </c>
      <c r="G30" s="502"/>
      <c r="H30" s="502"/>
      <c r="I30" s="502"/>
    </row>
    <row r="31" spans="1:9">
      <c r="A31" s="343">
        <v>11</v>
      </c>
      <c r="B31" s="305" t="s">
        <v>745</v>
      </c>
      <c r="C31" s="344">
        <v>0</v>
      </c>
      <c r="D31" s="344">
        <v>0</v>
      </c>
      <c r="E31" s="660">
        <v>0</v>
      </c>
      <c r="G31" s="502"/>
      <c r="H31" s="502"/>
      <c r="I31" s="502"/>
    </row>
    <row r="32" spans="1:9">
      <c r="A32" s="343">
        <v>11.1</v>
      </c>
      <c r="B32" s="309" t="s">
        <v>746</v>
      </c>
      <c r="C32" s="344">
        <v>0</v>
      </c>
      <c r="D32" s="344">
        <v>0</v>
      </c>
      <c r="E32" s="660">
        <v>0</v>
      </c>
      <c r="G32" s="502"/>
      <c r="H32" s="502"/>
      <c r="I32" s="502"/>
    </row>
    <row r="33" spans="1:9">
      <c r="A33" s="343">
        <v>11.2</v>
      </c>
      <c r="B33" s="309" t="s">
        <v>747</v>
      </c>
      <c r="C33" s="344">
        <v>0</v>
      </c>
      <c r="D33" s="344">
        <v>0</v>
      </c>
      <c r="E33" s="660">
        <v>0</v>
      </c>
      <c r="G33" s="502"/>
      <c r="H33" s="502"/>
      <c r="I33" s="502"/>
    </row>
    <row r="34" spans="1:9">
      <c r="A34" s="343">
        <v>13</v>
      </c>
      <c r="B34" s="305" t="s">
        <v>99</v>
      </c>
      <c r="C34" s="633">
        <v>94642907.355066076</v>
      </c>
      <c r="D34" s="633">
        <v>0</v>
      </c>
      <c r="E34" s="659">
        <v>94642907.355066076</v>
      </c>
      <c r="G34" s="502"/>
      <c r="H34" s="502"/>
      <c r="I34" s="502"/>
    </row>
    <row r="35" spans="1:9">
      <c r="A35" s="343">
        <v>13.1</v>
      </c>
      <c r="B35" s="310" t="s">
        <v>748</v>
      </c>
      <c r="C35" s="344">
        <v>92390944.773766071</v>
      </c>
      <c r="D35" s="344">
        <v>0</v>
      </c>
      <c r="E35" s="660">
        <v>92390944.773766071</v>
      </c>
      <c r="G35" s="502"/>
      <c r="H35" s="502"/>
      <c r="I35" s="502"/>
    </row>
    <row r="36" spans="1:9">
      <c r="A36" s="343">
        <v>13.2</v>
      </c>
      <c r="B36" s="310" t="s">
        <v>749</v>
      </c>
      <c r="C36" s="344">
        <v>0</v>
      </c>
      <c r="D36" s="344">
        <v>0</v>
      </c>
      <c r="E36" s="660">
        <v>0</v>
      </c>
      <c r="G36" s="502"/>
      <c r="H36" s="502"/>
      <c r="I36" s="502"/>
    </row>
    <row r="37" spans="1:9" ht="39" thickBot="1">
      <c r="A37" s="184"/>
      <c r="B37" s="185" t="s">
        <v>320</v>
      </c>
      <c r="C37" s="150">
        <f>SUM(C8,C12,C14,C15,C16,C20,C23,C24,C25,C28,C31,C34)</f>
        <v>1891885197.6734231</v>
      </c>
      <c r="D37" s="150">
        <f t="shared" ref="D37:E37" si="5">SUM(D8,D12,D14,D15,D16,D20,D23,D24,D25,D28,D31,D34)</f>
        <v>8885172.3405660093</v>
      </c>
      <c r="E37" s="662">
        <f t="shared" si="5"/>
        <v>1883000025.3328571</v>
      </c>
      <c r="G37" s="502"/>
      <c r="H37" s="502"/>
      <c r="I37" s="502"/>
    </row>
    <row r="38" spans="1:9">
      <c r="A38"/>
      <c r="B38"/>
      <c r="C38"/>
      <c r="D38"/>
      <c r="E38"/>
    </row>
    <row r="39" spans="1:9">
      <c r="A39"/>
      <c r="B39"/>
      <c r="C39"/>
      <c r="D39"/>
      <c r="E39"/>
    </row>
    <row r="41" spans="1:9" s="1" customFormat="1">
      <c r="B41" s="17"/>
      <c r="F41"/>
      <c r="G41"/>
    </row>
    <row r="42" spans="1:9" s="1" customFormat="1">
      <c r="B42" s="18"/>
      <c r="F42"/>
      <c r="G42"/>
    </row>
    <row r="43" spans="1:9" s="1" customFormat="1">
      <c r="B43" s="17"/>
      <c r="F43"/>
      <c r="G43"/>
    </row>
    <row r="44" spans="1:9" s="1" customFormat="1">
      <c r="B44" s="17"/>
      <c r="F44"/>
      <c r="G44"/>
    </row>
    <row r="45" spans="1:9" s="1" customFormat="1">
      <c r="B45" s="17"/>
      <c r="F45"/>
      <c r="G45"/>
    </row>
    <row r="46" spans="1:9" s="1" customFormat="1">
      <c r="B46" s="17"/>
      <c r="F46"/>
      <c r="G46"/>
    </row>
    <row r="47" spans="1:9" s="1" customFormat="1">
      <c r="B47" s="17"/>
      <c r="F47"/>
      <c r="G47"/>
    </row>
    <row r="48" spans="1:9" s="1" customFormat="1">
      <c r="B48" s="18"/>
      <c r="F48"/>
      <c r="G48"/>
    </row>
    <row r="49" spans="2:7" s="1" customFormat="1">
      <c r="B49" s="18"/>
      <c r="F49"/>
      <c r="G49"/>
    </row>
    <row r="50" spans="2:7" s="1" customFormat="1">
      <c r="B50" s="18"/>
      <c r="F50"/>
      <c r="G50"/>
    </row>
    <row r="51" spans="2:7" s="1" customFormat="1">
      <c r="B51" s="18"/>
      <c r="F51"/>
      <c r="G51"/>
    </row>
    <row r="52" spans="2:7" s="1" customFormat="1">
      <c r="B52" s="18"/>
      <c r="F52"/>
      <c r="G52"/>
    </row>
    <row r="53" spans="2:7" s="1" customFormat="1">
      <c r="B53" s="1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C27" sqref="C27"/>
      <selection pane="topRight" activeCell="C27" sqref="C27"/>
      <selection pane="bottomLeft" activeCell="C27" sqref="C27"/>
      <selection pane="bottomRight"/>
    </sheetView>
  </sheetViews>
  <sheetFormatPr defaultRowHeight="15" outlineLevelRow="1"/>
  <cols>
    <col min="1" max="1" width="9.5703125" style="1" bestFit="1" customWidth="1"/>
    <col min="2" max="2" width="114.28515625" style="1" customWidth="1"/>
    <col min="3" max="3" width="18.85546875" customWidth="1"/>
    <col min="4" max="4" width="9.85546875" customWidth="1"/>
    <col min="5" max="5" width="19" customWidth="1"/>
    <col min="6" max="6" width="24" customWidth="1"/>
    <col min="7" max="7" width="10" bestFit="1" customWidth="1"/>
    <col min="8" max="8" width="12" bestFit="1" customWidth="1"/>
    <col min="9" max="9" width="12.5703125" bestFit="1" customWidth="1"/>
  </cols>
  <sheetData>
    <row r="1" spans="1:6" ht="15.75">
      <c r="A1" s="7" t="s">
        <v>108</v>
      </c>
      <c r="B1" s="6" t="str">
        <f>Info!C2</f>
        <v>სს "ბანკი ქართუ"</v>
      </c>
    </row>
    <row r="2" spans="1:6" s="7" customFormat="1" ht="15.75" customHeight="1">
      <c r="A2" s="7" t="s">
        <v>109</v>
      </c>
      <c r="B2" s="500">
        <f>'1. key ratios'!B2</f>
        <v>45382</v>
      </c>
      <c r="C2"/>
      <c r="D2"/>
      <c r="E2"/>
      <c r="F2"/>
    </row>
    <row r="3" spans="1:6" s="7" customFormat="1" ht="15.75" customHeight="1">
      <c r="C3"/>
      <c r="D3"/>
      <c r="E3"/>
      <c r="F3"/>
    </row>
    <row r="4" spans="1:6" s="7" customFormat="1" ht="26.25" thickBot="1">
      <c r="A4" s="7" t="s">
        <v>256</v>
      </c>
      <c r="B4" s="105" t="s">
        <v>171</v>
      </c>
      <c r="C4" s="99" t="s">
        <v>87</v>
      </c>
      <c r="D4"/>
      <c r="E4"/>
      <c r="F4"/>
    </row>
    <row r="5" spans="1:6">
      <c r="A5" s="100">
        <v>1</v>
      </c>
      <c r="B5" s="101" t="s">
        <v>727</v>
      </c>
      <c r="C5" s="634">
        <f>'7. LI1'!E37</f>
        <v>1883000025.3328571</v>
      </c>
      <c r="D5" s="501"/>
      <c r="E5" s="480"/>
    </row>
    <row r="6" spans="1:6">
      <c r="A6" s="56">
        <v>2.1</v>
      </c>
      <c r="B6" s="107" t="s">
        <v>861</v>
      </c>
      <c r="C6" s="635">
        <v>187543111.3482053</v>
      </c>
      <c r="D6" s="501"/>
      <c r="E6" s="480"/>
    </row>
    <row r="7" spans="1:6" s="2" customFormat="1" ht="25.5" outlineLevel="1">
      <c r="A7" s="106">
        <v>2.2000000000000002</v>
      </c>
      <c r="B7" s="102" t="s">
        <v>862</v>
      </c>
      <c r="C7" s="635">
        <v>0</v>
      </c>
      <c r="D7" s="501"/>
      <c r="E7" s="480"/>
    </row>
    <row r="8" spans="1:6" s="2" customFormat="1" ht="26.25">
      <c r="A8" s="106">
        <v>3</v>
      </c>
      <c r="B8" s="103" t="s">
        <v>728</v>
      </c>
      <c r="C8" s="636">
        <f>SUM(C5:C7)</f>
        <v>2070543136.6810625</v>
      </c>
      <c r="D8" s="501"/>
      <c r="E8" s="480"/>
    </row>
    <row r="9" spans="1:6">
      <c r="A9" s="56">
        <v>4</v>
      </c>
      <c r="B9" s="110" t="s">
        <v>169</v>
      </c>
      <c r="C9" s="635">
        <v>0</v>
      </c>
      <c r="D9" s="501"/>
      <c r="E9" s="480"/>
    </row>
    <row r="10" spans="1:6" s="2" customFormat="1" ht="25.5" outlineLevel="1">
      <c r="A10" s="106">
        <v>5.0999999999999996</v>
      </c>
      <c r="B10" s="102" t="s">
        <v>175</v>
      </c>
      <c r="C10" s="637">
        <v>-89113172.058387801</v>
      </c>
      <c r="D10" s="501"/>
      <c r="E10" s="480"/>
    </row>
    <row r="11" spans="1:6" s="2" customFormat="1" ht="25.5" outlineLevel="1">
      <c r="A11" s="106">
        <v>5.2</v>
      </c>
      <c r="B11" s="102" t="s">
        <v>176</v>
      </c>
      <c r="C11" s="635">
        <v>0</v>
      </c>
      <c r="D11" s="501"/>
      <c r="E11" s="480"/>
    </row>
    <row r="12" spans="1:6" s="2" customFormat="1">
      <c r="A12" s="106">
        <v>6</v>
      </c>
      <c r="B12" s="108" t="s">
        <v>438</v>
      </c>
      <c r="C12" s="635">
        <v>0</v>
      </c>
      <c r="D12" s="501"/>
      <c r="E12" s="480"/>
    </row>
    <row r="13" spans="1:6" s="2" customFormat="1" ht="15.75" thickBot="1">
      <c r="A13" s="109">
        <v>7</v>
      </c>
      <c r="B13" s="104" t="s">
        <v>170</v>
      </c>
      <c r="C13" s="638">
        <f>SUM(C8:C12)</f>
        <v>1981429964.6226747</v>
      </c>
      <c r="D13" s="501"/>
      <c r="E13" s="480"/>
    </row>
    <row r="15" spans="1:6" ht="26.25">
      <c r="B15" s="10" t="s">
        <v>439</v>
      </c>
    </row>
    <row r="17" spans="2:9" s="1" customFormat="1">
      <c r="B17" s="19"/>
      <c r="C17"/>
      <c r="D17"/>
      <c r="E17"/>
      <c r="F17"/>
      <c r="G17"/>
      <c r="H17"/>
      <c r="I17"/>
    </row>
    <row r="18" spans="2:9" s="1" customFormat="1">
      <c r="B18" s="16"/>
      <c r="C18"/>
      <c r="D18"/>
      <c r="E18"/>
      <c r="F18"/>
      <c r="G18"/>
      <c r="H18"/>
      <c r="I18"/>
    </row>
    <row r="19" spans="2:9" s="1" customFormat="1">
      <c r="B19" s="16"/>
      <c r="C19"/>
      <c r="D19"/>
      <c r="E19"/>
      <c r="F19"/>
      <c r="G19"/>
      <c r="H19"/>
      <c r="I19"/>
    </row>
    <row r="20" spans="2:9" s="1" customFormat="1">
      <c r="B20" s="18"/>
      <c r="C20"/>
      <c r="D20"/>
      <c r="E20"/>
      <c r="F20"/>
      <c r="G20"/>
      <c r="H20"/>
      <c r="I20"/>
    </row>
    <row r="21" spans="2:9" s="1" customFormat="1">
      <c r="B21" s="17"/>
      <c r="C21"/>
      <c r="D21"/>
      <c r="E21"/>
      <c r="F21"/>
      <c r="G21"/>
      <c r="H21"/>
      <c r="I21"/>
    </row>
    <row r="22" spans="2:9" s="1" customFormat="1">
      <c r="B22" s="18"/>
      <c r="C22"/>
      <c r="D22"/>
      <c r="E22"/>
      <c r="F22"/>
      <c r="G22"/>
      <c r="H22"/>
      <c r="I22"/>
    </row>
    <row r="23" spans="2:9" s="1" customFormat="1">
      <c r="B23" s="17"/>
      <c r="C23"/>
      <c r="D23"/>
      <c r="E23"/>
      <c r="F23"/>
      <c r="G23"/>
      <c r="H23"/>
      <c r="I23"/>
    </row>
    <row r="24" spans="2:9" s="1" customFormat="1">
      <c r="B24" s="17"/>
      <c r="C24"/>
      <c r="D24"/>
      <c r="E24"/>
      <c r="F24"/>
      <c r="G24"/>
      <c r="H24"/>
      <c r="I24"/>
    </row>
    <row r="25" spans="2:9" s="1" customFormat="1">
      <c r="B25" s="17"/>
      <c r="C25"/>
      <c r="D25"/>
      <c r="E25"/>
      <c r="F25"/>
      <c r="G25"/>
      <c r="H25"/>
      <c r="I25"/>
    </row>
    <row r="26" spans="2:9" s="1" customFormat="1">
      <c r="B26" s="17"/>
      <c r="C26"/>
      <c r="D26"/>
      <c r="E26"/>
      <c r="F26"/>
      <c r="G26"/>
      <c r="H26"/>
      <c r="I26"/>
    </row>
    <row r="27" spans="2:9" s="1" customFormat="1">
      <c r="B27" s="17"/>
      <c r="C27"/>
      <c r="D27"/>
      <c r="E27"/>
      <c r="F27"/>
      <c r="G27"/>
      <c r="H27"/>
      <c r="I27"/>
    </row>
    <row r="28" spans="2:9" s="1" customFormat="1">
      <c r="B28" s="18"/>
      <c r="C28"/>
      <c r="D28"/>
      <c r="E28"/>
      <c r="F28"/>
      <c r="G28"/>
      <c r="H28"/>
      <c r="I28"/>
    </row>
    <row r="29" spans="2:9" s="1" customFormat="1">
      <c r="B29" s="18"/>
      <c r="C29"/>
      <c r="D29"/>
      <c r="E29"/>
      <c r="F29"/>
      <c r="G29"/>
      <c r="H29"/>
      <c r="I29"/>
    </row>
    <row r="30" spans="2:9" s="1" customFormat="1">
      <c r="B30" s="18"/>
      <c r="C30"/>
      <c r="D30"/>
      <c r="E30"/>
      <c r="F30"/>
      <c r="G30"/>
      <c r="H30"/>
      <c r="I30"/>
    </row>
    <row r="31" spans="2:9" s="1" customFormat="1">
      <c r="B31" s="18"/>
      <c r="C31"/>
      <c r="D31"/>
      <c r="E31"/>
      <c r="F31"/>
      <c r="G31"/>
      <c r="H31"/>
      <c r="I31"/>
    </row>
    <row r="32" spans="2:9" s="1" customFormat="1">
      <c r="B32" s="18"/>
      <c r="C32"/>
      <c r="D32"/>
      <c r="E32"/>
      <c r="F32"/>
      <c r="G32"/>
      <c r="H32"/>
      <c r="I32"/>
    </row>
    <row r="33" spans="2:9" s="1" customFormat="1">
      <c r="B33" s="18"/>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2024-05-13T08:08:24Z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