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C562059B-2B4C-4DA1-96DD-8C72DDD50937}" xr6:coauthVersionLast="47" xr6:coauthVersionMax="47" xr10:uidLastSave="{00000000-0000-0000-0000-000000000000}"/>
  <bookViews>
    <workbookView xWindow="-120" yWindow="-120" windowWidth="29040" windowHeight="1584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 name="Instruction" sheetId="90" r:id="rId32"/>
  </sheets>
  <definedNames>
    <definedName name="_cur1">#REF!</definedName>
    <definedName name="_cur2">#REF!</definedName>
    <definedName name="_xlnm._FilterDatabase" localSheetId="31" hidden="1">Instruction!$A$108:$C$112</definedName>
    <definedName name="_sum1">#REF!</definedName>
    <definedName name="_sum2">#REF!</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72" l="1"/>
  <c r="G17" i="94" l="1"/>
  <c r="F17" i="94"/>
  <c r="C19" i="104"/>
  <c r="O19" i="104"/>
  <c r="K19" i="104"/>
  <c r="J19" i="104"/>
  <c r="R19" i="104"/>
  <c r="N19" i="104"/>
  <c r="I19" i="104"/>
  <c r="H19" i="104"/>
  <c r="G19" i="104"/>
  <c r="D19" i="104"/>
  <c r="Q19" i="104"/>
  <c r="P19" i="104"/>
  <c r="M19" i="104"/>
  <c r="L19" i="104"/>
  <c r="F19" i="104"/>
  <c r="E19" i="104"/>
  <c r="L33" i="102"/>
  <c r="E33" i="102"/>
  <c r="D33" i="102"/>
  <c r="C33" i="102"/>
  <c r="K33" i="102"/>
  <c r="J33" i="102"/>
  <c r="I33" i="102"/>
  <c r="H33" i="102"/>
  <c r="G33" i="102"/>
  <c r="F33" i="102"/>
  <c r="T22" i="100"/>
  <c r="L22" i="100"/>
  <c r="H22" i="100"/>
  <c r="D22" i="100"/>
  <c r="C22" i="100"/>
  <c r="T15" i="100"/>
  <c r="Y15" i="100"/>
  <c r="X15" i="100"/>
  <c r="V15" i="100"/>
  <c r="L15" i="100"/>
  <c r="I15" i="100"/>
  <c r="H15" i="100"/>
  <c r="E15" i="100"/>
  <c r="D15" i="100"/>
  <c r="M15" i="100"/>
  <c r="L8" i="100"/>
  <c r="D8" i="100"/>
  <c r="AA8" i="100"/>
  <c r="X8" i="100"/>
  <c r="W8" i="100"/>
  <c r="U8" i="100"/>
  <c r="T8" i="100"/>
  <c r="S8" i="100"/>
  <c r="R8" i="100"/>
  <c r="Q8" i="100"/>
  <c r="J8" i="100"/>
  <c r="I8" i="100"/>
  <c r="G8" i="100"/>
  <c r="AA15" i="100"/>
  <c r="Z15" i="100"/>
  <c r="U15" i="100"/>
  <c r="Q15" i="100"/>
  <c r="O15" i="100"/>
  <c r="N15" i="100"/>
  <c r="K15" i="100"/>
  <c r="J15" i="100"/>
  <c r="G15" i="100"/>
  <c r="F15" i="100"/>
  <c r="Z8" i="100"/>
  <c r="Y8" i="100"/>
  <c r="V8" i="100"/>
  <c r="P8" i="100"/>
  <c r="N8" i="100"/>
  <c r="H8" i="100"/>
  <c r="F8" i="100"/>
  <c r="E8" i="100"/>
  <c r="F25" i="36"/>
  <c r="K24" i="36"/>
  <c r="J24" i="36"/>
  <c r="I24" i="36"/>
  <c r="H24" i="36"/>
  <c r="G24" i="36"/>
  <c r="F24" i="36"/>
  <c r="K23" i="36"/>
  <c r="K25" i="36" s="1"/>
  <c r="J23" i="36"/>
  <c r="J25" i="36" s="1"/>
  <c r="I23" i="36"/>
  <c r="I25" i="36" s="1"/>
  <c r="H23" i="36"/>
  <c r="H25" i="36" s="1"/>
  <c r="G23" i="36"/>
  <c r="G25" i="36" s="1"/>
  <c r="F23" i="36"/>
  <c r="C22" i="74"/>
  <c r="H21" i="74"/>
  <c r="H20" i="74"/>
  <c r="H19" i="74"/>
  <c r="H18" i="74"/>
  <c r="H17" i="74"/>
  <c r="H16" i="74"/>
  <c r="H15" i="74"/>
  <c r="H14" i="74"/>
  <c r="H13" i="74"/>
  <c r="H12" i="74"/>
  <c r="H11" i="74"/>
  <c r="H10" i="74"/>
  <c r="H9" i="74"/>
  <c r="H8" i="74"/>
  <c r="G69" i="92"/>
  <c r="F69" i="92"/>
  <c r="G59" i="92"/>
  <c r="F59" i="92"/>
  <c r="G63" i="92"/>
  <c r="F63" i="92"/>
  <c r="G38" i="94"/>
  <c r="F38" i="94"/>
  <c r="C38" i="94"/>
  <c r="P15" i="100" l="1"/>
  <c r="R15" i="100"/>
  <c r="S15" i="100"/>
  <c r="C15" i="100"/>
  <c r="W15" i="100"/>
  <c r="K8" i="100"/>
  <c r="M8" i="100"/>
  <c r="O8" i="100"/>
  <c r="C8" i="100"/>
  <c r="D38" i="94"/>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5" i="98" l="1"/>
  <c r="D15" i="98"/>
  <c r="H34" i="97"/>
  <c r="H21" i="96"/>
  <c r="H22" i="95"/>
  <c r="C62" i="69"/>
  <c r="C58" i="69"/>
  <c r="C67" i="69" s="1"/>
  <c r="C46" i="69"/>
  <c r="C40" i="69"/>
  <c r="C29" i="69"/>
  <c r="C26" i="69"/>
  <c r="C23" i="69"/>
  <c r="C18" i="69"/>
  <c r="C14" i="69"/>
  <c r="C6" i="69"/>
  <c r="C35" i="69" s="1"/>
  <c r="D8" i="72"/>
  <c r="E8" i="72"/>
  <c r="D16" i="72"/>
  <c r="E16" i="72"/>
  <c r="D20" i="72"/>
  <c r="E20" i="72"/>
  <c r="D25" i="72"/>
  <c r="E25" i="72"/>
  <c r="D28" i="72"/>
  <c r="E28" i="72"/>
  <c r="D31" i="72"/>
  <c r="E31" i="72"/>
  <c r="C31" i="72"/>
  <c r="C28" i="72"/>
  <c r="C20" i="72"/>
  <c r="C16" i="72"/>
  <c r="C8" i="72"/>
  <c r="C52" i="69" l="1"/>
  <c r="E37" i="72"/>
  <c r="D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H34" i="93" s="1"/>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E63" i="92" s="1"/>
  <c r="H62" i="92"/>
  <c r="E62" i="92"/>
  <c r="H61" i="92"/>
  <c r="E61" i="92"/>
  <c r="H60" i="92"/>
  <c r="E60" i="92"/>
  <c r="H59" i="92"/>
  <c r="D59" i="92"/>
  <c r="D68" i="92" s="1"/>
  <c r="C59" i="92"/>
  <c r="C68" i="92" s="1"/>
  <c r="H58" i="92"/>
  <c r="E58" i="92"/>
  <c r="H57" i="92"/>
  <c r="E57" i="92"/>
  <c r="H56" i="92"/>
  <c r="E56" i="92"/>
  <c r="H55" i="92"/>
  <c r="E55" i="92"/>
  <c r="H52" i="92"/>
  <c r="E52" i="92"/>
  <c r="H51" i="92"/>
  <c r="E51" i="92"/>
  <c r="H50" i="92"/>
  <c r="E50" i="92"/>
  <c r="H49" i="92"/>
  <c r="E49" i="92"/>
  <c r="H48" i="92"/>
  <c r="E48" i="92"/>
  <c r="G47" i="92"/>
  <c r="F47" i="92"/>
  <c r="H47" i="92" s="1"/>
  <c r="D47" i="92"/>
  <c r="C47" i="92"/>
  <c r="H46" i="92"/>
  <c r="E46" i="92"/>
  <c r="H45" i="92"/>
  <c r="E45" i="92"/>
  <c r="H44" i="92"/>
  <c r="E44" i="92"/>
  <c r="H43" i="92"/>
  <c r="E43" i="92"/>
  <c r="H42" i="92"/>
  <c r="E42" i="92"/>
  <c r="G41" i="92"/>
  <c r="F41" i="92"/>
  <c r="H41" i="92" s="1"/>
  <c r="D41" i="92"/>
  <c r="C41" i="92"/>
  <c r="H40" i="92"/>
  <c r="E40" i="92"/>
  <c r="H39" i="92"/>
  <c r="E39" i="92"/>
  <c r="H38" i="92"/>
  <c r="E38" i="92"/>
  <c r="H35" i="92"/>
  <c r="E35" i="92"/>
  <c r="H34" i="92"/>
  <c r="E34" i="92"/>
  <c r="H33" i="92"/>
  <c r="E33" i="92"/>
  <c r="H32" i="92"/>
  <c r="E32" i="92"/>
  <c r="H31" i="92"/>
  <c r="E31" i="92"/>
  <c r="G30" i="92"/>
  <c r="F30" i="92"/>
  <c r="D30" i="92"/>
  <c r="C30" i="92"/>
  <c r="E30" i="92" s="1"/>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E19" i="92" s="1"/>
  <c r="H18" i="92"/>
  <c r="E18" i="92"/>
  <c r="H17" i="92"/>
  <c r="E17" i="92"/>
  <c r="H16" i="92"/>
  <c r="E16" i="92"/>
  <c r="G15" i="92"/>
  <c r="F15" i="92"/>
  <c r="H15" i="92" s="1"/>
  <c r="D15" i="92"/>
  <c r="C15" i="92"/>
  <c r="E15" i="92" s="1"/>
  <c r="H14" i="92"/>
  <c r="E14" i="92"/>
  <c r="H13" i="92"/>
  <c r="E13" i="92"/>
  <c r="H12" i="92"/>
  <c r="E12" i="92"/>
  <c r="H11" i="92"/>
  <c r="E11" i="92"/>
  <c r="H10" i="92"/>
  <c r="E10" i="92"/>
  <c r="H9" i="92"/>
  <c r="E9" i="92"/>
  <c r="H8" i="92"/>
  <c r="E8" i="92"/>
  <c r="G7" i="92"/>
  <c r="F7" i="92"/>
  <c r="D7" i="92"/>
  <c r="C7" i="92"/>
  <c r="E47" i="92" l="1"/>
  <c r="C68" i="69"/>
  <c r="E24" i="92"/>
  <c r="H30" i="94"/>
  <c r="D14" i="94"/>
  <c r="C14" i="94"/>
  <c r="E13" i="93"/>
  <c r="C43" i="93"/>
  <c r="C45" i="93" s="1"/>
  <c r="E6" i="93"/>
  <c r="E68" i="92"/>
  <c r="E41" i="92"/>
  <c r="H27" i="92"/>
  <c r="H19" i="92"/>
  <c r="C36" i="92"/>
  <c r="H7" i="92"/>
  <c r="H29" i="93"/>
  <c r="H37" i="93"/>
  <c r="E34" i="93"/>
  <c r="G43" i="93"/>
  <c r="G45" i="93" s="1"/>
  <c r="D36" i="92"/>
  <c r="F43" i="93"/>
  <c r="F45" i="93" s="1"/>
  <c r="D53" i="92"/>
  <c r="G53" i="92"/>
  <c r="E59" i="92"/>
  <c r="H30" i="92"/>
  <c r="G36" i="92"/>
  <c r="F36" i="92"/>
  <c r="H36" i="92" s="1"/>
  <c r="E27" i="92"/>
  <c r="E29" i="93"/>
  <c r="E37" i="93"/>
  <c r="H8" i="94"/>
  <c r="E8" i="94"/>
  <c r="E14" i="94"/>
  <c r="H38" i="94"/>
  <c r="E30" i="94"/>
  <c r="E11" i="94"/>
  <c r="E17" i="94"/>
  <c r="H11" i="94"/>
  <c r="H14" i="94"/>
  <c r="H6" i="93"/>
  <c r="D43" i="93"/>
  <c r="D45" i="93" s="1"/>
  <c r="H69" i="92"/>
  <c r="C53" i="92"/>
  <c r="H68" i="92"/>
  <c r="F53" i="92"/>
  <c r="H53" i="92" s="1"/>
  <c r="E7" i="92"/>
  <c r="H24" i="92"/>
  <c r="D69" i="92" l="1"/>
  <c r="H45" i="93"/>
  <c r="E36" i="92"/>
  <c r="H43" i="93"/>
  <c r="E45" i="93"/>
  <c r="E43" i="93"/>
  <c r="C69" i="92"/>
  <c r="E53" i="92"/>
  <c r="E69" i="92" l="1"/>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37" i="80" l="1"/>
  <c r="G21" i="80"/>
  <c r="G6" i="71"/>
  <c r="G13" i="71" s="1"/>
  <c r="F6" i="71"/>
  <c r="F13" i="71" s="1"/>
  <c r="E6" i="71"/>
  <c r="E13" i="71" s="1"/>
  <c r="D6" i="71"/>
  <c r="D13" i="71" s="1"/>
  <c r="C6" i="71"/>
  <c r="C13" i="71" s="1"/>
  <c r="B18" i="105" l="1"/>
  <c r="G39" i="80"/>
  <c r="C35" i="79"/>
  <c r="B1" i="79" l="1"/>
  <c r="B1" i="37"/>
  <c r="B1" i="36"/>
  <c r="B1" i="74"/>
  <c r="B1" i="64"/>
  <c r="B1" i="35"/>
  <c r="B1" i="69"/>
  <c r="B1" i="77"/>
  <c r="B1" i="28"/>
  <c r="B1" i="73"/>
  <c r="B1" i="72"/>
  <c r="B1" i="52"/>
  <c r="B1" i="71"/>
  <c r="B1" i="6"/>
  <c r="D12" i="77" l="1"/>
  <c r="D13" i="77"/>
  <c r="D11" i="77"/>
  <c r="D8" i="77"/>
  <c r="D9" i="77"/>
  <c r="D7" i="77"/>
  <c r="C30" i="79" l="1"/>
  <c r="C26" i="79"/>
  <c r="C8" i="79"/>
  <c r="E8" i="37" l="1"/>
  <c r="N16" i="37"/>
  <c r="N17" i="37"/>
  <c r="N18" i="37"/>
  <c r="N19" i="37"/>
  <c r="N20" i="37"/>
  <c r="N15" i="37"/>
  <c r="N13" i="37"/>
  <c r="N10" i="37"/>
  <c r="N9" i="37"/>
  <c r="N11" i="37"/>
  <c r="N12" i="37"/>
  <c r="E19" i="37"/>
  <c r="E18" i="37"/>
  <c r="E17" i="37"/>
  <c r="E16" i="37"/>
  <c r="E15" i="37"/>
  <c r="M14" i="37"/>
  <c r="L14" i="37"/>
  <c r="K14" i="37"/>
  <c r="J14" i="37"/>
  <c r="I14" i="37"/>
  <c r="H14" i="37"/>
  <c r="H21" i="37" s="1"/>
  <c r="G14" i="37"/>
  <c r="G21" i="37" s="1"/>
  <c r="F14" i="37"/>
  <c r="C14" i="37"/>
  <c r="E12" i="37"/>
  <c r="E11" i="37"/>
  <c r="E10" i="37"/>
  <c r="E9" i="37"/>
  <c r="M7" i="37"/>
  <c r="M21" i="37" s="1"/>
  <c r="L7" i="37"/>
  <c r="L21" i="37" s="1"/>
  <c r="J7" i="37"/>
  <c r="J21" i="37" s="1"/>
  <c r="I7" i="37"/>
  <c r="I21" i="37" s="1"/>
  <c r="H7" i="37"/>
  <c r="G7" i="37"/>
  <c r="F7" i="37"/>
  <c r="C7" i="37"/>
  <c r="F21" i="37" l="1"/>
  <c r="N14" i="37"/>
  <c r="E14" i="37"/>
  <c r="E7" i="37"/>
  <c r="C21" i="37"/>
  <c r="N8" i="37"/>
  <c r="E21" i="37" l="1"/>
  <c r="C12" i="79" s="1"/>
  <c r="C18" i="79" s="1"/>
  <c r="C36" i="79" s="1"/>
  <c r="N7" i="37"/>
  <c r="N21" i="37" s="1"/>
  <c r="K7" i="37"/>
  <c r="K21" i="37" s="1"/>
  <c r="C38" i="79" l="1"/>
  <c r="B19" i="105"/>
  <c r="C5" i="73"/>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l="1"/>
  <c r="B2" i="93"/>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2" i="105" l="1"/>
  <c r="B23" i="105"/>
  <c r="B21" i="105"/>
</calcChain>
</file>

<file path=xl/sharedStrings.xml><?xml version="1.0" encoding="utf-8"?>
<sst xmlns="http://schemas.openxmlformats.org/spreadsheetml/2006/main" count="1638" uniqueCount="1031">
  <si>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</si>
  <si>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</si>
  <si>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</si>
  <si>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</si>
  <si>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</si>
  <si>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</si>
  <si>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</si>
  <si>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</si>
  <si>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</si>
  <si>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</si>
  <si>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</si>
  <si>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</si>
  <si>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</si>
  <si>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</si>
  <si>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</si>
  <si>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</si>
  <si>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</si>
  <si>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</si>
  <si>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</si>
  <si>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</si>
  <si>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</si>
  <si>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</si>
  <si>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</si>
  <si>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</si>
  <si>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</si>
  <si>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</si>
  <si>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</si>
  <si>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</si>
  <si>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</si>
  <si>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</si>
  <si>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</si>
  <si>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</si>
  <si>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</si>
  <si>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</si>
  <si>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</si>
  <si>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</si>
  <si>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</si>
  <si>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</si>
  <si>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</si>
  <si>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</si>
  <si>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</si>
  <si>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</si>
  <si>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</si>
  <si>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</si>
  <si>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</si>
  <si>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</si>
  <si>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</si>
  <si>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</si>
  <si>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</si>
  <si>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</si>
  <si>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</si>
  <si>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</si>
  <si>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</si>
  <si>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</si>
  <si>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</si>
  <si>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</si>
  <si>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</si>
  <si>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</si>
  <si>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</si>
  <si>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</si>
  <si>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</si>
  <si>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</si>
  <si>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</si>
  <si>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</si>
  <si>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</si>
  <si>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</si>
  <si>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</si>
  <si>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</si>
  <si>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</si>
  <si>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</si>
  <si>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</si>
  <si>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</si>
  <si>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</si>
  <si>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</si>
  <si>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</si>
  <si>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</si>
  <si>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</si>
  <si>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</si>
  <si>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</si>
  <si>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</si>
  <si>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</si>
  <si>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</si>
  <si>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</si>
  <si>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</si>
  <si>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</si>
  <si>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</si>
  <si>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</si>
  <si>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</si>
  <si>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</si>
  <si>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</si>
  <si>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</si>
  <si>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</si>
  <si>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</si>
  <si>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</si>
  <si>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</si>
  <si>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</si>
  <si>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</si>
  <si>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</si>
  <si>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</si>
  <si>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</si>
  <si>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</si>
  <si>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</si>
  <si>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</si>
  <si>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</si>
  <si>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</si>
  <si>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</si>
  <si>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</si>
  <si>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</si>
  <si>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</si>
  <si>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</si>
  <si>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</si>
  <si>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</si>
  <si>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</si>
  <si>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</si>
  <si>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</si>
  <si>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</si>
  <si>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</si>
  <si>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</si>
  <si>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</si>
  <si>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</si>
  <si>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</si>
  <si>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</si>
  <si>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</si>
  <si>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</si>
  <si>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</si>
  <si>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</si>
  <si>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</si>
  <si>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</si>
  <si>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</si>
  <si>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</si>
  <si>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</si>
  <si>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</si>
  <si>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</si>
  <si>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</si>
  <si>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</si>
  <si>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</si>
  <si>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</si>
  <si>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</si>
  <si>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</si>
  <si>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</si>
  <si>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</si>
  <si>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</si>
  <si>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</si>
  <si>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</si>
  <si>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</si>
  <si>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</si>
  <si>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</si>
  <si>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</si>
  <si>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</si>
  <si>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</si>
  <si>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</si>
  <si>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</si>
  <si>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</si>
  <si>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</si>
  <si>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</si>
  <si>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</si>
  <si>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</si>
  <si>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</si>
  <si>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</si>
  <si>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</si>
  <si>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</si>
  <si>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</si>
  <si>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</si>
  <si>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</si>
  <si>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</si>
  <si>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</si>
  <si>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</si>
  <si>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</si>
  <si>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</si>
  <si>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</si>
  <si>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</si>
  <si>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</si>
  <si>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</si>
  <si>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</si>
  <si>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</si>
  <si>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</si>
  <si>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</si>
  <si>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</si>
  <si>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</si>
  <si>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</si>
  <si>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</si>
  <si>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</si>
  <si>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</si>
  <si>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</si>
  <si>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</si>
  <si>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</si>
  <si>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</si>
  <si>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</si>
  <si>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</si>
  <si>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</si>
  <si>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</si>
  <si>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</si>
  <si>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</si>
  <si>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</si>
  <si>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</si>
  <si>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</si>
  <si>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</si>
  <si>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</si>
  <si>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</si>
  <si>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</si>
  <si>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</si>
  <si>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</si>
  <si>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</si>
  <si>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</si>
  <si>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</si>
  <si>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</si>
  <si>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</si>
  <si>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</si>
  <si>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</si>
  <si>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</si>
  <si>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</si>
  <si>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</si>
  <si>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</si>
  <si>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</si>
  <si>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</si>
  <si>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</si>
  <si>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</si>
  <si>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</si>
  <si>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</si>
  <si>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</si>
  <si>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</si>
  <si>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</si>
  <si>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</si>
  <si>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</si>
  <si>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</si>
  <si>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</si>
  <si>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</si>
  <si>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</si>
  <si>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</si>
  <si>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</si>
  <si>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</si>
  <si>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</si>
  <si>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</si>
  <si>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</si>
  <si>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</si>
  <si>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</si>
  <si>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</si>
  <si>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</si>
  <si>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</si>
  <si>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</si>
  <si>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</si>
  <si>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</si>
  <si>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</si>
  <si>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</si>
  <si>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</si>
  <si>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</si>
  <si>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</si>
  <si>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</si>
  <si>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</si>
  <si>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</si>
  <si>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</si>
  <si>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</si>
  <si>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</si>
  <si>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</si>
  <si>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</si>
  <si>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</si>
  <si>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</si>
  <si>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</si>
  <si>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</si>
  <si>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</si>
  <si>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</si>
  <si>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</si>
  <si>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</si>
  <si>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</si>
  <si>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</si>
  <si>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</si>
  <si>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</si>
  <si>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</si>
  <si>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</si>
  <si>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</si>
  <si>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</si>
  <si>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</si>
  <si>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</si>
  <si>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</si>
  <si>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</si>
  <si>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</si>
  <si>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</si>
  <si>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</si>
  <si>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</si>
  <si>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</si>
  <si>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</si>
  <si>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</si>
  <si>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</si>
  <si>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</si>
  <si>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</si>
  <si>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</si>
  <si>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</si>
  <si>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</si>
  <si>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</si>
  <si>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</si>
  <si>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</si>
  <si>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</si>
  <si>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</si>
  <si>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</si>
  <si>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</si>
  <si>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</si>
  <si>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</si>
  <si>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</si>
  <si>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</si>
  <si>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</si>
  <si>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</si>
  <si>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</si>
  <si>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</si>
  <si>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</si>
  <si>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</si>
  <si>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</si>
  <si>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</si>
  <si>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</si>
  <si>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</si>
  <si>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</si>
  <si>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</si>
  <si>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</si>
  <si>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</si>
  <si>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</si>
  <si>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</si>
  <si>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</si>
  <si>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</si>
  <si>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</si>
  <si>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</si>
  <si>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</si>
  <si>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</si>
  <si>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</si>
  <si>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</si>
  <si>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</si>
  <si>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</si>
  <si>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</si>
  <si>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</si>
  <si>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</si>
  <si>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</si>
  <si>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</si>
  <si>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</si>
  <si>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</si>
  <si>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</si>
  <si>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</si>
  <si>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</si>
  <si>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</si>
  <si>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</si>
  <si>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</si>
  <si>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</si>
  <si>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</si>
  <si>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</si>
  <si>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</si>
  <si>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</si>
  <si>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</si>
  <si>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</si>
  <si>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</si>
  <si>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</si>
  <si>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</si>
  <si>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</si>
  <si>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</si>
  <si>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</si>
  <si>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</si>
  <si>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</si>
  <si>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</si>
  <si>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</si>
  <si>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</si>
  <si>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</si>
  <si>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</si>
  <si>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</si>
  <si>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</si>
  <si>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</si>
  <si>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</si>
  <si>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</si>
  <si>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</si>
  <si>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</si>
  <si>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</si>
  <si>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</si>
  <si>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</si>
  <si>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</si>
  <si>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</si>
  <si>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</si>
  <si>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</si>
  <si>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</si>
  <si>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</si>
  <si>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</si>
  <si>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</si>
  <si>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</si>
  <si>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</si>
  <si>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</si>
  <si>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</si>
  <si>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</si>
  <si>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</si>
  <si>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</si>
  <si>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</si>
  <si>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</si>
  <si>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</si>
  <si>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</si>
  <si>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</si>
  <si>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</si>
  <si>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</si>
  <si>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</si>
  <si>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</si>
  <si>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</si>
  <si>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</si>
  <si>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</si>
  <si>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</si>
  <si>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</si>
  <si>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</si>
  <si>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</si>
  <si>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</si>
  <si>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</si>
  <si>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</si>
  <si>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</si>
  <si>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</si>
  <si>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</si>
  <si>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</si>
  <si>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</si>
  <si>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</si>
  <si>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</si>
  <si>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</si>
  <si>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</si>
  <si>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</si>
  <si>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</si>
  <si>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</si>
  <si>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</si>
  <si>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</si>
  <si>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</si>
  <si>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</si>
  <si>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</si>
  <si>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</si>
  <si>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</si>
  <si>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</si>
  <si>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</si>
  <si>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</si>
  <si>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</si>
  <si>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</si>
  <si>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</si>
  <si>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</si>
  <si>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</si>
  <si>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</si>
  <si>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</si>
  <si>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</si>
  <si>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</si>
  <si>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</si>
  <si>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</si>
  <si>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</si>
  <si>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</si>
  <si>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</si>
  <si>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</si>
  <si>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</si>
  <si>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</si>
  <si>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</si>
  <si>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</si>
  <si>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</si>
  <si>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</si>
  <si>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</si>
  <si>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</si>
  <si>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</si>
  <si>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</si>
  <si>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</si>
  <si>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</si>
  <si>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</si>
  <si>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</si>
  <si>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</si>
  <si>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</si>
  <si>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</si>
  <si>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</si>
  <si>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</si>
  <si>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</si>
  <si>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</si>
  <si>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</si>
  <si>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</si>
  <si>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</si>
  <si>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</si>
  <si>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</si>
  <si>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</si>
  <si>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</si>
  <si>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</si>
  <si>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</si>
  <si>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</si>
  <si>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</si>
  <si>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</si>
  <si>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</si>
  <si>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</si>
  <si>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</si>
  <si>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</si>
  <si>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</si>
  <si>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</si>
  <si>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</si>
  <si>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</si>
  <si>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</si>
  <si>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</si>
  <si>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</si>
  <si>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</si>
  <si>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</si>
  <si>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</si>
  <si>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</si>
  <si>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</si>
  <si>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</si>
  <si>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</si>
  <si>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</si>
  <si>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</si>
  <si>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</si>
  <si>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</si>
  <si>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</si>
  <si>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</si>
  <si>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</si>
  <si>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</si>
  <si>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</si>
  <si>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</si>
  <si>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</si>
  <si>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</si>
  <si>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</si>
  <si>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</si>
  <si>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</si>
  <si>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</si>
  <si>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</si>
  <si>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</si>
  <si>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</si>
  <si>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</si>
  <si>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</si>
  <si>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</si>
  <si>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</si>
  <si>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</si>
  <si>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</si>
  <si>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</si>
  <si>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</si>
  <si>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</si>
  <si>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</si>
  <si>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</si>
  <si>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</si>
  <si>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</si>
  <si>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</si>
  <si>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</si>
  <si>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</si>
  <si>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</si>
  <si>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</si>
  <si>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</si>
  <si>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</si>
  <si>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</si>
  <si>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</si>
  <si>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</si>
  <si>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</si>
  <si>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</si>
  <si>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</si>
  <si>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</si>
  <si>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</si>
  <si>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</si>
  <si>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</si>
  <si>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</si>
  <si>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</si>
  <si>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</si>
  <si>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</si>
  <si>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</si>
  <si>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</si>
  <si>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</si>
  <si>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</si>
  <si>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</si>
  <si>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</si>
  <si>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</si>
  <si>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</si>
  <si>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</si>
  <si>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</si>
  <si>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</si>
  <si>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</si>
  <si>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</si>
  <si>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</si>
  <si>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</si>
  <si>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</si>
  <si>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</si>
  <si>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</si>
  <si>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</si>
  <si>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</si>
  <si>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</si>
  <si>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</si>
  <si>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</si>
  <si>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</si>
  <si>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</si>
  <si>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</si>
  <si>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</si>
  <si>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</si>
  <si>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</si>
  <si>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</si>
  <si>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</si>
  <si>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</si>
  <si>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</si>
  <si>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</si>
  <si>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</si>
  <si>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</si>
  <si>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</si>
  <si>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</si>
  <si>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</si>
  <si>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</si>
  <si>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</si>
  <si>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</si>
  <si>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</si>
  <si>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</si>
  <si>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</si>
  <si>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</si>
  <si>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</si>
  <si>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</si>
  <si>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</si>
  <si>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</si>
  <si>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</si>
  <si>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</si>
  <si>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</si>
  <si>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</si>
  <si>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</si>
  <si>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</si>
  <si>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</si>
  <si>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</si>
  <si>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</si>
  <si>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</si>
  <si>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</si>
  <si>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</si>
  <si>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</si>
  <si>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</si>
  <si>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</si>
  <si>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</si>
  <si>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</si>
  <si>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</si>
  <si>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</si>
  <si>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</si>
  <si>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</si>
  <si>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</si>
  <si>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</si>
  <si>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</si>
  <si>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</si>
  <si>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</si>
  <si>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</si>
  <si>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</si>
  <si>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</si>
  <si>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</si>
  <si>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</si>
  <si>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</si>
  <si>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</si>
  <si>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</si>
  <si>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</si>
  <si>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</si>
  <si>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</si>
  <si>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</si>
  <si>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</si>
  <si>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</si>
  <si>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</si>
  <si>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</si>
  <si>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</si>
  <si>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</si>
  <si>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</si>
  <si>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</si>
  <si>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</si>
  <si>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</si>
  <si>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</si>
  <si>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</si>
  <si>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</si>
  <si>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</si>
  <si>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</si>
  <si>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</si>
  <si>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</si>
  <si>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</si>
  <si>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</si>
  <si>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</si>
  <si>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</si>
  <si>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</si>
  <si>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</si>
  <si>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</si>
  <si>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</si>
  <si>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</si>
  <si>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</si>
  <si>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</si>
  <si>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</si>
  <si>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</si>
  <si>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</si>
  <si>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</si>
  <si>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</si>
  <si>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</si>
  <si>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</si>
  <si>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</si>
  <si>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</si>
  <si>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</si>
  <si>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</si>
  <si>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</si>
  <si>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</si>
  <si>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</si>
  <si>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</si>
  <si>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</si>
  <si>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</si>
  <si>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</si>
  <si>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</si>
  <si>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</si>
  <si>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</si>
  <si>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</si>
  <si>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</si>
  <si>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</si>
  <si>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</si>
  <si>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</si>
  <si>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</si>
  <si>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</si>
  <si>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</si>
  <si>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</si>
  <si>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</si>
  <si>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</si>
  <si>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</si>
  <si>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</si>
  <si>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</si>
  <si>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</si>
  <si>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</si>
  <si>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</si>
  <si>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</si>
  <si>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</si>
  <si>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</si>
  <si>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</si>
  <si>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</si>
  <si>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</si>
  <si>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</si>
  <si>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</si>
  <si>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</si>
  <si>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</si>
  <si>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</si>
  <si>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</si>
  <si>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</si>
  <si>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</si>
  <si>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</si>
  <si>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</si>
  <si>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</si>
  <si>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</si>
  <si>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</si>
  <si>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</si>
  <si>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</si>
  <si>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</si>
  <si>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</si>
  <si>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</si>
  <si>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</si>
  <si>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</si>
  <si>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</si>
  <si>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</si>
  <si>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</si>
  <si>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</si>
  <si>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</si>
  <si>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</si>
  <si>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</si>
  <si>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</si>
  <si>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</si>
  <si>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</si>
  <si>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</si>
  <si>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</si>
  <si>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</si>
  <si>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</si>
  <si>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</si>
  <si>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</si>
  <si>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</si>
  <si>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</si>
  <si>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</si>
  <si>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</si>
  <si>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</si>
  <si>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</si>
  <si>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</si>
  <si>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</si>
  <si>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</si>
  <si>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</si>
  <si>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</si>
  <si>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</si>
  <si>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</si>
  <si>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</si>
  <si>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</si>
  <si>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</si>
  <si>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</si>
  <si>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</si>
  <si>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</si>
  <si>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</si>
  <si>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</si>
  <si>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</si>
  <si>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</si>
  <si>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</si>
  <si>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</si>
  <si>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</si>
  <si>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</si>
  <si>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</si>
  <si>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</si>
  <si>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</si>
  <si>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</si>
  <si>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</si>
  <si>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</si>
  <si>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</si>
  <si>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</si>
  <si>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</si>
  <si>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</si>
  <si>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</si>
  <si>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</si>
  <si>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</si>
  <si>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</si>
  <si>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</si>
  <si>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</si>
  <si>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</si>
  <si>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</si>
  <si>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</si>
  <si>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</si>
  <si>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</si>
  <si>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</si>
  <si>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</si>
  <si>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</si>
  <si>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</si>
  <si>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</si>
  <si>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</si>
  <si>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</si>
  <si>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</si>
  <si>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</si>
  <si>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</si>
  <si>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</si>
  <si>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</si>
  <si>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</si>
  <si>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</si>
  <si>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</si>
  <si>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</si>
  <si>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</si>
  <si>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</si>
  <si>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</si>
  <si>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</si>
  <si>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</si>
  <si>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</si>
  <si>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</si>
  <si>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</si>
  <si>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</si>
  <si>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</si>
  <si>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</si>
  <si>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</si>
  <si>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</si>
  <si>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</si>
  <si>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</si>
  <si>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</si>
  <si>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</si>
  <si>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</si>
  <si>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</si>
  <si>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</si>
  <si>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</si>
  <si>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</si>
  <si>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</si>
  <si>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</si>
  <si>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</si>
  <si>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</si>
  <si>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</si>
  <si>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</si>
  <si>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</si>
  <si>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</si>
  <si>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</si>
  <si>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</si>
  <si>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</si>
  <si>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</si>
  <si>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</si>
  <si>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</si>
  <si>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</si>
  <si>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</si>
  <si>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</si>
  <si>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</si>
  <si>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</si>
  <si>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</si>
  <si>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</si>
  <si>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</si>
  <si>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</si>
  <si>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</si>
  <si>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</si>
  <si>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</si>
  <si>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</si>
  <si>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</si>
  <si>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</si>
  <si>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</si>
  <si>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</si>
  <si>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</si>
  <si>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</si>
  <si>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</si>
  <si>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</si>
  <si>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</si>
  <si>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</si>
  <si>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</si>
  <si>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</si>
  <si>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</si>
  <si>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</si>
  <si>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</si>
  <si>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</si>
  <si>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</si>
  <si>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</si>
  <si>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</si>
  <si>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</si>
  <si>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</si>
  <si>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</si>
  <si>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</si>
  <si>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</si>
  <si>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</si>
  <si>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</si>
  <si>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</si>
  <si>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</si>
  <si>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</si>
  <si>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</si>
  <si>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</si>
  <si>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</si>
  <si>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</si>
  <si>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</si>
  <si>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</si>
  <si>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</si>
  <si>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</si>
  <si>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</si>
  <si>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</si>
  <si>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</si>
  <si>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</si>
  <si>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</si>
  <si>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</si>
  <si>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</si>
  <si>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</si>
  <si>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</si>
  <si>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</si>
  <si>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</si>
  <si>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</si>
  <si>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</si>
  <si>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</si>
  <si>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</si>
  <si>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</si>
  <si>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</si>
  <si>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</si>
  <si>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</si>
  <si>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</si>
  <si>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</si>
  <si>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</si>
  <si>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</si>
  <si>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</si>
  <si>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</si>
  <si>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</si>
  <si>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</si>
  <si>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</si>
  <si>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</si>
  <si>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</si>
  <si>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</si>
  <si>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</si>
  <si>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</si>
  <si>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</si>
  <si>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</si>
  <si>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</si>
  <si>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</si>
  <si>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</si>
  <si>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</si>
  <si>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</si>
  <si>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</si>
  <si>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</si>
  <si>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</si>
  <si>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</si>
  <si>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</si>
  <si>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</si>
  <si>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</si>
  <si>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</si>
  <si>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</si>
  <si>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</si>
  <si>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</si>
  <si>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</si>
  <si>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</si>
  <si>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</si>
  <si>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</si>
  <si>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</si>
  <si>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</si>
  <si>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</si>
  <si>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</si>
  <si>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</si>
  <si>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</si>
  <si>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</si>
  <si>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</si>
  <si>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</si>
  <si>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</si>
  <si>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</si>
  <si>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</si>
  <si>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</si>
  <si>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</si>
  <si>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</si>
  <si>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</si>
  <si>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</si>
  <si>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</si>
  <si>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</si>
  <si>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</si>
  <si>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</si>
  <si>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</si>
  <si>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</si>
  <si>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</si>
  <si>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</si>
  <si>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</si>
  <si>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</si>
  <si>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</si>
  <si>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</si>
  <si>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</si>
  <si>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</si>
  <si>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</si>
  <si>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</si>
  <si>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</si>
  <si>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</si>
  <si>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</si>
  <si>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</si>
  <si>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</si>
  <si>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</si>
  <si>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</si>
  <si>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</si>
  <si>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</si>
  <si>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</si>
  <si>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</si>
  <si>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</si>
  <si>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</si>
  <si>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</si>
  <si>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</si>
  <si>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</si>
  <si>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</si>
  <si>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</si>
  <si>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</si>
  <si>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</si>
  <si>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</si>
  <si>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</si>
  <si>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</si>
  <si>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</si>
  <si>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"ბანკი ქართუ"</t>
  </si>
  <si>
    <t>ნ. ხაინდრავა</t>
  </si>
  <si>
    <t>ზ.გელენიძე</t>
  </si>
  <si>
    <t>www.cartubank.ge</t>
  </si>
  <si>
    <t>არადამოუკიდებელი თავმჯდომარე</t>
  </si>
  <si>
    <t>დამოუკიდებელი წევრი</t>
  </si>
  <si>
    <t>არადამოუკიდებელი წევრი</t>
  </si>
  <si>
    <t>ნატო ხაინდრავა</t>
  </si>
  <si>
    <t>ლაშა მეგრელიძე</t>
  </si>
  <si>
    <t xml:space="preserve">ბესიკ დემეტრაშვილი                                                                                  </t>
  </si>
  <si>
    <t>ზაზა ვერძეული</t>
  </si>
  <si>
    <t>გენერალური დირექტორი</t>
  </si>
  <si>
    <t>გენერალური დირექტორის მოადგილე - ფინანსური დირექტორი</t>
  </si>
  <si>
    <t>გენერალური დირექტორის მოადგილე - რისკების დირექტორი</t>
  </si>
  <si>
    <t>გენერალური დირექტორის მოადგილე - კომერციული დირექტორი</t>
  </si>
  <si>
    <t>გენერალური დირექტორის მოადგილე - ინფორმაციული ტექნოლოგიების დირექტორი</t>
  </si>
  <si>
    <t xml:space="preserve">
გენერალური დირექტორის მოადგილე - ადმინისტრაციული დირექტორი</t>
  </si>
  <si>
    <t>ზურაბ გელენიძე</t>
  </si>
  <si>
    <t>გივი ლებანიძე</t>
  </si>
  <si>
    <t>ბექა კვარაცხელია</t>
  </si>
  <si>
    <t>ზურაბ გოგუა</t>
  </si>
  <si>
    <t>გიორგი კორსანტია</t>
  </si>
  <si>
    <t>ვახტანგ მაჭავარიანი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</si>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</sst>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9"/>
      <name val="Calibri"/>
      <family val="2"/>
      <scheme val="minor"/>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9"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9"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9"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1" fillId="0" borderId="0"/>
    <xf numFmtId="0" fontId="81" fillId="0" borderId="0"/>
    <xf numFmtId="168"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9"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9"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88" fontId="2" fillId="70" borderId="97" applyFont="0">
      <alignment horizontal="right" vertical="center"/>
    </xf>
    <xf numFmtId="3" fontId="2" fillId="70" borderId="97" applyFont="0">
      <alignment horizontal="right" vertical="center"/>
    </xf>
    <xf numFmtId="0" fontId="82" fillId="64" borderId="102" applyNumberFormat="0" applyAlignment="0" applyProtection="0"/>
    <xf numFmtId="168" fontId="84" fillId="64" borderId="102" applyNumberFormat="0" applyAlignment="0" applyProtection="0"/>
    <xf numFmtId="169" fontId="84" fillId="64" borderId="102" applyNumberFormat="0" applyAlignment="0" applyProtection="0"/>
    <xf numFmtId="168" fontId="84" fillId="64" borderId="102" applyNumberFormat="0" applyAlignment="0" applyProtection="0"/>
    <xf numFmtId="168" fontId="84" fillId="64" borderId="102" applyNumberFormat="0" applyAlignment="0" applyProtection="0"/>
    <xf numFmtId="169" fontId="84" fillId="64" borderId="102" applyNumberFormat="0" applyAlignment="0" applyProtection="0"/>
    <xf numFmtId="168" fontId="84" fillId="64" borderId="102" applyNumberFormat="0" applyAlignment="0" applyProtection="0"/>
    <xf numFmtId="168" fontId="84" fillId="64" borderId="102" applyNumberFormat="0" applyAlignment="0" applyProtection="0"/>
    <xf numFmtId="169" fontId="84" fillId="64" borderId="102" applyNumberFormat="0" applyAlignment="0" applyProtection="0"/>
    <xf numFmtId="168" fontId="84" fillId="64" borderId="102" applyNumberFormat="0" applyAlignment="0" applyProtection="0"/>
    <xf numFmtId="168" fontId="84" fillId="64" borderId="102" applyNumberFormat="0" applyAlignment="0" applyProtection="0"/>
    <xf numFmtId="169" fontId="84" fillId="64" borderId="102" applyNumberFormat="0" applyAlignment="0" applyProtection="0"/>
    <xf numFmtId="168" fontId="84"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169" fontId="84"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168" fontId="84"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168" fontId="84"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0" fontId="82" fillId="64" borderId="102" applyNumberFormat="0" applyAlignment="0" applyProtection="0"/>
    <xf numFmtId="3" fontId="2" fillId="75" borderId="97" applyFont="0">
      <alignment horizontal="right" vertical="center"/>
      <protection locked="0"/>
    </xf>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 fillId="74" borderId="101" applyNumberFormat="0" applyFont="0" applyAlignment="0" applyProtection="0"/>
    <xf numFmtId="0" fontId="26" fillId="74" borderId="101" applyNumberFormat="0" applyFont="0" applyAlignment="0" applyProtection="0"/>
    <xf numFmtId="0" fontId="2" fillId="74" borderId="101" applyNumberFormat="0" applyFont="0" applyAlignment="0" applyProtection="0"/>
    <xf numFmtId="0" fontId="2"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0" fontId="26" fillId="74" borderId="101" applyNumberFormat="0" applyFont="0" applyAlignment="0" applyProtection="0"/>
    <xf numFmtId="3" fontId="2" fillId="72" borderId="97" applyFont="0">
      <alignment horizontal="right" vertical="center"/>
      <protection locked="0"/>
    </xf>
    <xf numFmtId="0" fontId="65" fillId="43" borderId="100" applyNumberFormat="0" applyAlignment="0" applyProtection="0"/>
    <xf numFmtId="168" fontId="67" fillId="43" borderId="100" applyNumberFormat="0" applyAlignment="0" applyProtection="0"/>
    <xf numFmtId="169" fontId="67" fillId="43" borderId="100" applyNumberFormat="0" applyAlignment="0" applyProtection="0"/>
    <xf numFmtId="168" fontId="67" fillId="43" borderId="100" applyNumberFormat="0" applyAlignment="0" applyProtection="0"/>
    <xf numFmtId="168" fontId="67" fillId="43" borderId="100" applyNumberFormat="0" applyAlignment="0" applyProtection="0"/>
    <xf numFmtId="169" fontId="67" fillId="43" borderId="100" applyNumberFormat="0" applyAlignment="0" applyProtection="0"/>
    <xf numFmtId="168" fontId="67" fillId="43" borderId="100" applyNumberFormat="0" applyAlignment="0" applyProtection="0"/>
    <xf numFmtId="168" fontId="67" fillId="43" borderId="100" applyNumberFormat="0" applyAlignment="0" applyProtection="0"/>
    <xf numFmtId="169" fontId="67" fillId="43" borderId="100" applyNumberFormat="0" applyAlignment="0" applyProtection="0"/>
    <xf numFmtId="168" fontId="67" fillId="43" borderId="100" applyNumberFormat="0" applyAlignment="0" applyProtection="0"/>
    <xf numFmtId="168" fontId="67" fillId="43" borderId="100" applyNumberFormat="0" applyAlignment="0" applyProtection="0"/>
    <xf numFmtId="169" fontId="67" fillId="43" borderId="100" applyNumberFormat="0" applyAlignment="0" applyProtection="0"/>
    <xf numFmtId="168" fontId="67"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169" fontId="67"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168" fontId="67"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168" fontId="67"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65" fillId="43" borderId="100" applyNumberFormat="0" applyAlignment="0" applyProtection="0"/>
    <xf numFmtId="0" fontId="2" fillId="71" borderId="98" applyNumberFormat="0" applyFont="0" applyBorder="0" applyProtection="0">
      <alignment horizontal="left" vertical="center"/>
    </xf>
    <xf numFmtId="9" fontId="2" fillId="71" borderId="97" applyFont="0" applyProtection="0">
      <alignment horizontal="right" vertical="center"/>
    </xf>
    <xf numFmtId="3" fontId="2" fillId="71" borderId="97" applyFont="0" applyProtection="0">
      <alignment horizontal="right" vertical="center"/>
    </xf>
    <xf numFmtId="0" fontId="61" fillId="70" borderId="98" applyFont="0" applyBorder="0">
      <alignment horizontal="center" wrapText="1"/>
    </xf>
    <xf numFmtId="168" fontId="53" fillId="0" borderId="95">
      <alignment horizontal="left" vertical="center"/>
    </xf>
    <xf numFmtId="0" fontId="53" fillId="0" borderId="95">
      <alignment horizontal="left" vertical="center"/>
    </xf>
    <xf numFmtId="0" fontId="53" fillId="0" borderId="95">
      <alignment horizontal="left" vertical="center"/>
    </xf>
    <xf numFmtId="0" fontId="2" fillId="69"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4" borderId="100" applyNumberFormat="0" applyAlignment="0" applyProtection="0"/>
    <xf numFmtId="168" fontId="39" fillId="64" borderId="100" applyNumberFormat="0" applyAlignment="0" applyProtection="0"/>
    <xf numFmtId="169" fontId="39" fillId="64" borderId="100" applyNumberFormat="0" applyAlignment="0" applyProtection="0"/>
    <xf numFmtId="168" fontId="39" fillId="64" borderId="100" applyNumberFormat="0" applyAlignment="0" applyProtection="0"/>
    <xf numFmtId="168" fontId="39" fillId="64" borderId="100" applyNumberFormat="0" applyAlignment="0" applyProtection="0"/>
    <xf numFmtId="169" fontId="39" fillId="64" borderId="100" applyNumberFormat="0" applyAlignment="0" applyProtection="0"/>
    <xf numFmtId="168" fontId="39" fillId="64" borderId="100" applyNumberFormat="0" applyAlignment="0" applyProtection="0"/>
    <xf numFmtId="168" fontId="39" fillId="64" borderId="100" applyNumberFormat="0" applyAlignment="0" applyProtection="0"/>
    <xf numFmtId="169" fontId="39" fillId="64" borderId="100" applyNumberFormat="0" applyAlignment="0" applyProtection="0"/>
    <xf numFmtId="168" fontId="39" fillId="64" borderId="100" applyNumberFormat="0" applyAlignment="0" applyProtection="0"/>
    <xf numFmtId="168" fontId="39" fillId="64" borderId="100" applyNumberFormat="0" applyAlignment="0" applyProtection="0"/>
    <xf numFmtId="169" fontId="39" fillId="64" borderId="100" applyNumberFormat="0" applyAlignment="0" applyProtection="0"/>
    <xf numFmtId="168" fontId="39"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169" fontId="39"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168" fontId="39"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168" fontId="39"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37" fillId="64" borderId="100"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8" fillId="0" borderId="0"/>
  </cellStyleXfs>
  <cellXfs count="942">
    <xf numFmtId="0" fontId="0" fillId="0" borderId="0" xfId="0"/>
    <xf numFmtId="0" fontId="4" fillId="0" borderId="0" xfId="0" applyFont="1"/>
    <xf numFmtId="0" fontId="0" fillId="0" borderId="0" xfId="0" applyAlignment="1">
      <alignment wrapText="1"/>
    </xf>
    <xf numFmtId="167"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8" fillId="0" borderId="22"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65"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65"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6" borderId="23" xfId="13" applyFont="1" applyFill="1" applyBorder="1" applyAlignment="1" applyProtection="1">
      <alignment vertical="center" wrapText="1"/>
      <protection locked="0"/>
    </xf>
    <xf numFmtId="167" fontId="22" fillId="0" borderId="57" xfId="0" applyNumberFormat="1" applyFont="1" applyBorder="1" applyAlignment="1">
      <alignment horizontal="center"/>
    </xf>
    <xf numFmtId="167" fontId="18" fillId="0" borderId="57" xfId="0" applyNumberFormat="1" applyFont="1" applyBorder="1" applyAlignment="1">
      <alignment horizontal="center"/>
    </xf>
    <xf numFmtId="167" fontId="22" fillId="0" borderId="59" xfId="0" applyNumberFormat="1" applyFont="1" applyBorder="1" applyAlignment="1">
      <alignment horizontal="center"/>
    </xf>
    <xf numFmtId="167" fontId="22"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8" fillId="3" borderId="19" xfId="5" applyFont="1" applyFill="1" applyBorder="1" applyAlignment="1" applyProtection="1">
      <alignment horizontal="left" vertical="center"/>
      <protection locked="0"/>
    </xf>
    <xf numFmtId="0" fontId="8" fillId="3" borderId="20" xfId="13" applyFont="1" applyFill="1" applyBorder="1" applyAlignment="1" applyProtection="1">
      <alignment horizontal="center" vertical="center" wrapText="1"/>
      <protection locked="0"/>
    </xf>
    <xf numFmtId="0" fontId="8" fillId="3" borderId="19" xfId="5" applyFont="1" applyFill="1" applyBorder="1" applyAlignment="1" applyProtection="1">
      <alignment horizontal="right" vertical="center"/>
      <protection locked="0"/>
    </xf>
    <xf numFmtId="3" fontId="8" fillId="36" borderId="20" xfId="5" applyNumberFormat="1" applyFont="1" applyFill="1" applyBorder="1" applyProtection="1">
      <protection locked="0"/>
    </xf>
    <xf numFmtId="0" fontId="8" fillId="3" borderId="22" xfId="9" applyFont="1" applyFill="1" applyBorder="1" applyAlignment="1" applyProtection="1">
      <alignment horizontal="right" vertical="center"/>
      <protection locked="0"/>
    </xf>
    <xf numFmtId="0" fontId="9" fillId="3" borderId="23" xfId="16" applyFont="1" applyFill="1" applyBorder="1" applyProtection="1">
      <protection locked="0"/>
    </xf>
    <xf numFmtId="3" fontId="9" fillId="36" borderId="23" xfId="16" applyNumberFormat="1" applyFont="1" applyFill="1" applyBorder="1" applyProtection="1">
      <protection locked="0"/>
    </xf>
    <xf numFmtId="164" fontId="9"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6" borderId="27"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6"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7"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105" fillId="0" borderId="0" xfId="0" applyFont="1"/>
    <xf numFmtId="49" fontId="105" fillId="0" borderId="7" xfId="0" applyNumberFormat="1" applyFont="1" applyBorder="1" applyAlignment="1">
      <alignment horizontal="right" vertical="center"/>
    </xf>
    <xf numFmtId="49" fontId="105" fillId="0" borderId="74" xfId="0" applyNumberFormat="1" applyFont="1" applyBorder="1" applyAlignment="1">
      <alignment horizontal="right" vertical="center"/>
    </xf>
    <xf numFmtId="49" fontId="105" fillId="0" borderId="77" xfId="0" applyNumberFormat="1" applyFont="1" applyBorder="1" applyAlignment="1">
      <alignment horizontal="right" vertical="center"/>
    </xf>
    <xf numFmtId="49" fontId="105" fillId="0" borderId="82" xfId="0" applyNumberFormat="1" applyFont="1" applyBorder="1" applyAlignment="1">
      <alignment horizontal="right" vertical="center"/>
    </xf>
    <xf numFmtId="0" fontId="105" fillId="0" borderId="0" xfId="0" applyFont="1" applyAlignment="1">
      <alignment horizontal="left"/>
    </xf>
    <xf numFmtId="0" fontId="105" fillId="0" borderId="82"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xf numFmtId="193" fontId="4" fillId="36" borderId="23" xfId="0" applyNumberFormat="1" applyFont="1" applyFill="1" applyBorder="1"/>
    <xf numFmtId="193" fontId="8" fillId="36" borderId="3" xfId="5" applyNumberFormat="1" applyFont="1" applyFill="1" applyBorder="1" applyProtection="1">
      <protection locked="0"/>
    </xf>
    <xf numFmtId="193" fontId="8" fillId="3" borderId="3" xfId="5" applyNumberFormat="1" applyFont="1" applyFill="1" applyBorder="1" applyProtection="1">
      <protection locked="0"/>
    </xf>
    <xf numFmtId="193" fontId="9" fillId="36" borderId="23" xfId="16" applyNumberFormat="1" applyFont="1" applyFill="1" applyBorder="1" applyProtection="1">
      <protection locked="0"/>
    </xf>
    <xf numFmtId="193" fontId="8" fillId="36" borderId="3" xfId="1" applyNumberFormat="1" applyFont="1" applyFill="1" applyBorder="1" applyProtection="1">
      <protection locked="0"/>
    </xf>
    <xf numFmtId="193" fontId="8" fillId="0" borderId="3" xfId="1" applyNumberFormat="1" applyFont="1" applyFill="1" applyBorder="1" applyProtection="1">
      <protection locked="0"/>
    </xf>
    <xf numFmtId="193" fontId="9" fillId="36" borderId="23" xfId="1" applyNumberFormat="1" applyFont="1" applyFill="1" applyBorder="1" applyAlignment="1" applyProtection="1">
      <protection locked="0"/>
    </xf>
    <xf numFmtId="193" fontId="8" fillId="3" borderId="23" xfId="5" applyNumberFormat="1" applyFont="1" applyFill="1" applyBorder="1" applyProtection="1">
      <protection locked="0"/>
    </xf>
    <xf numFmtId="193"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167" fontId="4" fillId="0" borderId="20" xfId="0" applyNumberFormat="1" applyFont="1" applyBorder="1"/>
    <xf numFmtId="0" fontId="8" fillId="0" borderId="16" xfId="0" applyFont="1" applyBorder="1" applyAlignment="1">
      <alignment horizontal="right" vertical="center" wrapText="1"/>
    </xf>
    <xf numFmtId="0" fontId="6" fillId="0" borderId="17" xfId="0" applyFont="1" applyBorder="1" applyAlignment="1">
      <alignment vertical="center" wrapText="1"/>
    </xf>
    <xf numFmtId="169" fontId="25" fillId="37" borderId="0" xfId="20"/>
    <xf numFmtId="169" fontId="25" fillId="37" borderId="90" xfId="20" applyBorder="1"/>
    <xf numFmtId="0" fontId="4" fillId="0" borderId="7" xfId="0" applyFont="1" applyBorder="1" applyAlignment="1">
      <alignment vertical="center"/>
    </xf>
    <xf numFmtId="0" fontId="4" fillId="0" borderId="97" xfId="0" applyFont="1" applyBorder="1" applyAlignment="1">
      <alignment vertical="center"/>
    </xf>
    <xf numFmtId="0" fontId="5" fillId="0" borderId="97" xfId="0" applyFont="1" applyBorder="1" applyAlignment="1">
      <alignment vertical="center"/>
    </xf>
    <xf numFmtId="0" fontId="4" fillId="0" borderId="17" xfId="0" applyFont="1" applyBorder="1" applyAlignment="1">
      <alignment vertical="center"/>
    </xf>
    <xf numFmtId="0" fontId="4" fillId="0" borderId="92" xfId="0" applyFont="1" applyBorder="1" applyAlignment="1">
      <alignment vertical="center"/>
    </xf>
    <xf numFmtId="0" fontId="4" fillId="0" borderId="94" xfId="0" applyFont="1" applyBorder="1" applyAlignment="1">
      <alignment vertical="center"/>
    </xf>
    <xf numFmtId="0" fontId="4" fillId="0" borderId="16"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5" fillId="37" borderId="29" xfId="20" applyBorder="1"/>
    <xf numFmtId="169" fontId="25" fillId="37" borderId="109" xfId="20" applyBorder="1"/>
    <xf numFmtId="169" fontId="25" fillId="37" borderId="99" xfId="20" applyBorder="1"/>
    <xf numFmtId="169" fontId="25" fillId="37" borderId="54"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95" xfId="0" applyFont="1" applyFill="1" applyBorder="1" applyAlignment="1">
      <alignment vertical="center"/>
    </xf>
    <xf numFmtId="0" fontId="13" fillId="3" borderId="110" xfId="0" applyFont="1" applyFill="1" applyBorder="1" applyAlignment="1">
      <alignment horizontal="left"/>
    </xf>
    <xf numFmtId="0" fontId="13" fillId="3" borderId="111" xfId="0" applyFont="1" applyFill="1" applyBorder="1" applyAlignment="1">
      <alignment horizontal="left"/>
    </xf>
    <xf numFmtId="0" fontId="4" fillId="0" borderId="97" xfId="0" applyFont="1" applyBorder="1" applyAlignment="1">
      <alignment horizontal="center" vertical="center" wrapText="1"/>
    </xf>
    <xf numFmtId="0" fontId="105" fillId="0" borderId="84" xfId="0" applyFont="1" applyBorder="1" applyAlignment="1">
      <alignment horizontal="right" vertical="center"/>
    </xf>
    <xf numFmtId="0" fontId="4" fillId="0" borderId="112" xfId="0" applyFont="1" applyBorder="1" applyAlignment="1">
      <alignment horizontal="center" vertical="center" wrapText="1"/>
    </xf>
    <xf numFmtId="0" fontId="5"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5" fillId="0" borderId="23" xfId="0" applyFont="1" applyBorder="1" applyAlignment="1">
      <alignment vertical="center"/>
    </xf>
    <xf numFmtId="169" fontId="25" fillId="37"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114" xfId="0" applyBorder="1"/>
    <xf numFmtId="0" fontId="0" fillId="0" borderId="22" xfId="0" applyBorder="1"/>
    <xf numFmtId="0" fontId="5" fillId="36" borderId="115" xfId="0" applyFont="1" applyFill="1" applyBorder="1" applyAlignment="1">
      <alignment vertical="center" wrapText="1"/>
    </xf>
    <xf numFmtId="0" fontId="6" fillId="0" borderId="0" xfId="0" applyFont="1" applyAlignment="1">
      <alignment wrapText="1"/>
    </xf>
    <xf numFmtId="0" fontId="5" fillId="36" borderId="17" xfId="0" applyFont="1" applyFill="1" applyBorder="1" applyAlignment="1">
      <alignment horizontal="center" vertical="center" wrapText="1"/>
    </xf>
    <xf numFmtId="0" fontId="5" fillId="36" borderId="18" xfId="0" applyFont="1" applyFill="1" applyBorder="1" applyAlignment="1">
      <alignment horizontal="center" vertical="center" wrapText="1"/>
    </xf>
    <xf numFmtId="0" fontId="5" fillId="36" borderId="114" xfId="0" applyFont="1" applyFill="1" applyBorder="1" applyAlignment="1">
      <alignment horizontal="left" vertical="center" wrapText="1"/>
    </xf>
    <xf numFmtId="0" fontId="5" fillId="36" borderId="97" xfId="0" applyFont="1" applyFill="1" applyBorder="1" applyAlignment="1">
      <alignment horizontal="left" vertical="center" wrapText="1"/>
    </xf>
    <xf numFmtId="0" fontId="5" fillId="36"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8" fillId="0" borderId="114" xfId="0" applyFont="1" applyBorder="1" applyAlignment="1">
      <alignment horizontal="right" vertical="center" wrapText="1"/>
    </xf>
    <xf numFmtId="0" fontId="108" fillId="0" borderId="97" xfId="0" applyFont="1" applyBorder="1" applyAlignment="1">
      <alignment horizontal="left" vertical="center" wrapText="1"/>
    </xf>
    <xf numFmtId="0" fontId="5" fillId="0" borderId="114"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2" xfId="5" applyNumberFormat="1" applyFont="1" applyBorder="1" applyAlignment="1" applyProtection="1">
      <alignment horizontal="left" vertical="center"/>
      <protection locked="0"/>
    </xf>
    <xf numFmtId="0" fontId="110" fillId="0" borderId="23" xfId="9" applyFont="1" applyBorder="1" applyAlignment="1" applyProtection="1">
      <alignment horizontal="left" vertical="center" wrapText="1"/>
      <protection locked="0"/>
    </xf>
    <xf numFmtId="0" fontId="19" fillId="0" borderId="114" xfId="0" applyFont="1" applyBorder="1" applyAlignment="1">
      <alignment horizontal="center" vertical="center" wrapText="1"/>
    </xf>
    <xf numFmtId="3" fontId="20" fillId="36" borderId="97" xfId="0" applyNumberFormat="1" applyFont="1" applyFill="1" applyBorder="1" applyAlignment="1">
      <alignment vertical="center" wrapText="1"/>
    </xf>
    <xf numFmtId="3" fontId="20" fillId="36" borderId="112" xfId="0" applyNumberFormat="1" applyFont="1" applyFill="1" applyBorder="1" applyAlignment="1">
      <alignment vertical="center" wrapText="1"/>
    </xf>
    <xf numFmtId="14" fontId="6" fillId="3" borderId="97" xfId="8" quotePrefix="1" applyNumberFormat="1" applyFont="1" applyFill="1" applyBorder="1" applyAlignment="1" applyProtection="1">
      <alignment horizontal="left" vertical="center" wrapText="1" indent="2"/>
      <protection locked="0"/>
    </xf>
    <xf numFmtId="14" fontId="6" fillId="3" borderId="97" xfId="8" quotePrefix="1" applyNumberFormat="1" applyFont="1" applyFill="1" applyBorder="1" applyAlignment="1" applyProtection="1">
      <alignment horizontal="left" vertical="center" wrapText="1" indent="3"/>
      <protection locked="0"/>
    </xf>
    <xf numFmtId="0" fontId="10" fillId="0" borderId="97" xfId="17" applyFill="1" applyBorder="1" applyAlignment="1" applyProtection="1"/>
    <xf numFmtId="49" fontId="108" fillId="0" borderId="114" xfId="0" applyNumberFormat="1" applyFont="1" applyBorder="1" applyAlignment="1">
      <alignment horizontal="right" vertical="center" wrapText="1"/>
    </xf>
    <xf numFmtId="0" fontId="6" fillId="3" borderId="97" xfId="20960" applyFont="1" applyFill="1" applyBorder="1"/>
    <xf numFmtId="0" fontId="102" fillId="0" borderId="97" xfId="20960" applyFont="1" applyBorder="1" applyAlignment="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8" fillId="0" borderId="97" xfId="0" applyNumberFormat="1" applyFont="1" applyBorder="1" applyAlignment="1">
      <alignment horizontal="right" vertical="center" wrapText="1"/>
    </xf>
    <xf numFmtId="0" fontId="10" fillId="0" borderId="97" xfId="17" applyFill="1" applyBorder="1" applyAlignment="1" applyProtection="1">
      <alignment horizontal="left" vertical="center"/>
    </xf>
    <xf numFmtId="0" fontId="111" fillId="77" borderId="98" xfId="21412" applyFont="1" applyFill="1" applyBorder="1" applyAlignment="1" applyProtection="1">
      <alignment vertical="center" wrapText="1"/>
      <protection locked="0"/>
    </xf>
    <xf numFmtId="0" fontId="112" fillId="70" borderId="92" xfId="21412" applyFont="1" applyFill="1" applyBorder="1" applyAlignment="1" applyProtection="1">
      <alignment horizontal="center" vertical="center"/>
      <protection locked="0"/>
    </xf>
    <xf numFmtId="0" fontId="111" fillId="78" borderId="97" xfId="21412" applyFont="1" applyFill="1" applyBorder="1" applyAlignment="1" applyProtection="1">
      <alignment horizontal="center" vertical="center"/>
      <protection locked="0"/>
    </xf>
    <xf numFmtId="0" fontId="111" fillId="77" borderId="98" xfId="21412" applyFont="1" applyFill="1" applyBorder="1" applyProtection="1">
      <alignment vertical="center"/>
      <protection locked="0"/>
    </xf>
    <xf numFmtId="0" fontId="113" fillId="70" borderId="92" xfId="21412" applyFont="1" applyFill="1" applyBorder="1" applyAlignment="1" applyProtection="1">
      <alignment horizontal="center" vertical="center"/>
      <protection locked="0"/>
    </xf>
    <xf numFmtId="0" fontId="113" fillId="3" borderId="92" xfId="21412" applyFont="1" applyFill="1" applyBorder="1" applyAlignment="1" applyProtection="1">
      <alignment horizontal="center" vertical="center"/>
      <protection locked="0"/>
    </xf>
    <xf numFmtId="0" fontId="113" fillId="0" borderId="92" xfId="21412" applyFont="1" applyBorder="1" applyAlignment="1" applyProtection="1">
      <alignment horizontal="center" vertical="center"/>
      <protection locked="0"/>
    </xf>
    <xf numFmtId="0" fontId="114" fillId="78" borderId="97" xfId="21412" applyFont="1" applyFill="1" applyBorder="1" applyAlignment="1" applyProtection="1">
      <alignment horizontal="center" vertical="center"/>
      <protection locked="0"/>
    </xf>
    <xf numFmtId="0" fontId="111" fillId="77" borderId="98" xfId="21412" applyFont="1" applyFill="1" applyBorder="1" applyAlignment="1" applyProtection="1">
      <alignment horizontal="center" vertical="center"/>
      <protection locked="0"/>
    </xf>
    <xf numFmtId="0" fontId="61" fillId="77" borderId="98" xfId="21412" applyFont="1" applyFill="1" applyBorder="1" applyProtection="1">
      <alignment vertical="center"/>
      <protection locked="0"/>
    </xf>
    <xf numFmtId="0" fontId="113" fillId="70" borderId="97" xfId="21412" applyFont="1" applyFill="1" applyBorder="1" applyAlignment="1" applyProtection="1">
      <alignment horizontal="center" vertical="center"/>
      <protection locked="0"/>
    </xf>
    <xf numFmtId="0" fontId="35" fillId="70" borderId="97" xfId="21412" applyFont="1" applyFill="1" applyBorder="1" applyAlignment="1" applyProtection="1">
      <alignment horizontal="center" vertical="center"/>
      <protection locked="0"/>
    </xf>
    <xf numFmtId="0" fontId="61" fillId="77" borderId="96" xfId="21412" applyFont="1" applyFill="1" applyBorder="1" applyProtection="1">
      <alignment vertical="center"/>
      <protection locked="0"/>
    </xf>
    <xf numFmtId="0" fontId="112" fillId="0" borderId="96" xfId="21412" applyFont="1" applyBorder="1" applyAlignment="1" applyProtection="1">
      <alignment horizontal="left" vertical="center" wrapText="1"/>
      <protection locked="0"/>
    </xf>
    <xf numFmtId="164" fontId="112" fillId="0" borderId="97" xfId="948" applyNumberFormat="1" applyFont="1" applyFill="1" applyBorder="1" applyAlignment="1" applyProtection="1">
      <alignment horizontal="right" vertical="center"/>
      <protection locked="0"/>
    </xf>
    <xf numFmtId="0" fontId="111" fillId="78" borderId="96" xfId="21412" applyFont="1" applyFill="1" applyBorder="1" applyAlignment="1" applyProtection="1">
      <alignment vertical="top" wrapText="1"/>
      <protection locked="0"/>
    </xf>
    <xf numFmtId="164" fontId="112" fillId="78" borderId="97" xfId="948" applyNumberFormat="1" applyFont="1" applyFill="1" applyBorder="1" applyAlignment="1" applyProtection="1">
      <alignment horizontal="right" vertical="center"/>
    </xf>
    <xf numFmtId="164" fontId="61" fillId="77" borderId="96" xfId="948" applyNumberFormat="1" applyFont="1" applyFill="1" applyBorder="1" applyAlignment="1" applyProtection="1">
      <alignment horizontal="right" vertical="center"/>
      <protection locked="0"/>
    </xf>
    <xf numFmtId="0" fontId="112" fillId="70" borderId="96" xfId="21412" applyFont="1" applyFill="1" applyBorder="1" applyAlignment="1" applyProtection="1">
      <alignment vertical="center" wrapText="1"/>
      <protection locked="0"/>
    </xf>
    <xf numFmtId="0" fontId="112" fillId="70" borderId="96" xfId="21412" applyFont="1" applyFill="1" applyBorder="1" applyAlignment="1" applyProtection="1">
      <alignment horizontal="left" vertical="center" wrapText="1"/>
      <protection locked="0"/>
    </xf>
    <xf numFmtId="0" fontId="112" fillId="0" borderId="96" xfId="21412" applyFont="1" applyBorder="1" applyAlignment="1" applyProtection="1">
      <alignment vertical="center" wrapText="1"/>
      <protection locked="0"/>
    </xf>
    <xf numFmtId="0" fontId="112" fillId="3" borderId="96" xfId="21412" applyFont="1" applyFill="1" applyBorder="1" applyAlignment="1" applyProtection="1">
      <alignment horizontal="left" vertical="center" wrapText="1"/>
      <protection locked="0"/>
    </xf>
    <xf numFmtId="0" fontId="111" fillId="78" borderId="96" xfId="21412" applyFont="1" applyFill="1" applyBorder="1" applyAlignment="1" applyProtection="1">
      <alignment vertical="center" wrapText="1"/>
      <protection locked="0"/>
    </xf>
    <xf numFmtId="164" fontId="111" fillId="77" borderId="96" xfId="948" applyNumberFormat="1" applyFont="1" applyFill="1" applyBorder="1" applyAlignment="1" applyProtection="1">
      <alignment horizontal="right" vertical="center"/>
      <protection locked="0"/>
    </xf>
    <xf numFmtId="164" fontId="112" fillId="3" borderId="97" xfId="948" applyNumberFormat="1" applyFont="1" applyFill="1" applyBorder="1" applyAlignment="1" applyProtection="1">
      <alignment horizontal="right" vertical="center"/>
      <protection locked="0"/>
    </xf>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6" borderId="97" xfId="0" applyNumberFormat="1" applyFont="1" applyFill="1" applyBorder="1" applyAlignment="1">
      <alignment horizontal="left" vertical="center" wrapText="1"/>
    </xf>
    <xf numFmtId="10" fontId="108" fillId="0" borderId="97" xfId="20961" applyNumberFormat="1" applyFont="1" applyFill="1" applyBorder="1" applyAlignment="1">
      <alignment horizontal="left" vertical="center" wrapText="1"/>
    </xf>
    <xf numFmtId="10" fontId="5" fillId="36" borderId="97" xfId="20961" applyNumberFormat="1" applyFont="1" applyFill="1" applyBorder="1" applyAlignment="1">
      <alignment horizontal="left" vertical="center" wrapText="1"/>
    </xf>
    <xf numFmtId="10" fontId="5" fillId="36" borderId="97"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0" fillId="36" borderId="98"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6" xfId="0" applyNumberFormat="1" applyFont="1" applyFill="1" applyBorder="1" applyAlignment="1">
      <alignment vertical="center" wrapText="1"/>
    </xf>
    <xf numFmtId="0" fontId="5" fillId="0" borderId="23" xfId="0" applyFont="1" applyBorder="1" applyAlignment="1">
      <alignment vertical="center" wrapText="1"/>
    </xf>
    <xf numFmtId="0" fontId="4" fillId="0" borderId="112" xfId="0" applyFont="1" applyBorder="1"/>
    <xf numFmtId="0" fontId="4" fillId="0" borderId="24" xfId="0" applyFont="1" applyBorder="1"/>
    <xf numFmtId="0" fontId="8" fillId="0" borderId="112" xfId="0" applyFont="1" applyBorder="1"/>
    <xf numFmtId="0" fontId="8" fillId="0" borderId="112" xfId="0" applyFont="1" applyBorder="1" applyAlignment="1">
      <alignment wrapText="1"/>
    </xf>
    <xf numFmtId="0" fontId="9" fillId="0" borderId="18" xfId="0" applyFont="1" applyBorder="1" applyAlignment="1">
      <alignment horizontal="center"/>
    </xf>
    <xf numFmtId="0" fontId="9"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14" fontId="4" fillId="0" borderId="0" xfId="0" applyNumberFormat="1" applyFont="1"/>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5" fillId="3" borderId="11" xfId="0" applyFont="1" applyFill="1" applyBorder="1" applyAlignment="1">
      <alignment horizontal="center" wrapText="1"/>
    </xf>
    <xf numFmtId="0" fontId="4" fillId="0" borderId="97" xfId="0" applyFont="1" applyBorder="1" applyAlignment="1">
      <alignment horizontal="center"/>
    </xf>
    <xf numFmtId="0" fontId="4" fillId="3" borderId="61"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3" fillId="0" borderId="97" xfId="0" applyFont="1" applyBorder="1" applyAlignment="1">
      <alignment horizontal="left" wrapText="1" indent="2"/>
    </xf>
    <xf numFmtId="169" fontId="25" fillId="37" borderId="97" xfId="20" applyBorder="1"/>
    <xf numFmtId="164" fontId="4" fillId="0" borderId="97" xfId="7" applyNumberFormat="1" applyFont="1" applyBorder="1" applyAlignment="1">
      <alignment vertical="center"/>
    </xf>
    <xf numFmtId="0" fontId="5" fillId="0" borderId="114" xfId="0" applyFont="1" applyBorder="1"/>
    <xf numFmtId="0" fontId="5" fillId="0" borderId="97" xfId="0" applyFont="1" applyBorder="1" applyAlignment="1">
      <alignment wrapText="1"/>
    </xf>
    <xf numFmtId="164" fontId="5" fillId="0" borderId="112"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3"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5" fillId="0" borderId="22" xfId="0" applyFont="1" applyBorder="1"/>
    <xf numFmtId="0" fontId="5" fillId="0" borderId="23" xfId="0" applyFont="1" applyBorder="1" applyAlignment="1">
      <alignment wrapText="1"/>
    </xf>
    <xf numFmtId="169" fontId="25" fillId="37" borderId="115" xfId="20" applyBorder="1"/>
    <xf numFmtId="10" fontId="5" fillId="0" borderId="24" xfId="20961" applyNumberFormat="1" applyFont="1" applyBorder="1"/>
    <xf numFmtId="0" fontId="8" fillId="2" borderId="105" xfId="0" applyFont="1" applyFill="1" applyBorder="1" applyAlignment="1">
      <alignment horizontal="right" vertical="center"/>
    </xf>
    <xf numFmtId="193" fontId="16" fillId="2" borderId="106" xfId="0" applyNumberFormat="1" applyFont="1" applyFill="1" applyBorder="1" applyAlignment="1" applyProtection="1">
      <alignment vertical="center"/>
      <protection locked="0"/>
    </xf>
    <xf numFmtId="0" fontId="5" fillId="3" borderId="0" xfId="0" applyFont="1" applyFill="1" applyAlignment="1">
      <alignment horizontal="center"/>
    </xf>
    <xf numFmtId="0" fontId="105" fillId="0" borderId="84" xfId="0" applyFont="1" applyBorder="1" applyAlignment="1">
      <alignment horizontal="left" vertical="center"/>
    </xf>
    <xf numFmtId="0" fontId="105" fillId="0" borderId="82" xfId="0" applyFont="1" applyBorder="1" applyAlignment="1">
      <alignment vertical="center" wrapText="1"/>
    </xf>
    <xf numFmtId="0" fontId="105" fillId="0" borderId="82"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8" xfId="0" applyFont="1" applyBorder="1" applyAlignment="1">
      <alignment horizontal="left" vertical="center" wrapText="1"/>
    </xf>
    <xf numFmtId="0" fontId="124" fillId="0" borderId="0" xfId="0" applyFont="1"/>
    <xf numFmtId="49" fontId="105" fillId="0" borderId="97"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0" fontId="8" fillId="0" borderId="97" xfId="0" applyFont="1" applyBorder="1" applyAlignment="1">
      <alignment horizontal="center" vertical="center" wrapText="1"/>
    </xf>
    <xf numFmtId="0" fontId="3" fillId="0" borderId="97" xfId="0" applyFont="1" applyBorder="1" applyAlignment="1">
      <alignment horizontal="center" vertical="center"/>
    </xf>
    <xf numFmtId="0" fontId="129" fillId="3" borderId="97" xfId="21414" applyFont="1" applyFill="1" applyBorder="1" applyAlignment="1">
      <alignment horizontal="left" vertical="center" wrapText="1"/>
    </xf>
    <xf numFmtId="0" fontId="130" fillId="0" borderId="97" xfId="21414" applyFont="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5" xfId="0" applyFont="1" applyBorder="1" applyAlignment="1">
      <alignment horizontal="left" vertical="center" wrapText="1"/>
    </xf>
    <xf numFmtId="0" fontId="131" fillId="0" borderId="135" xfId="0" applyFont="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Border="1" applyAlignment="1">
      <alignment horizontal="left" vertical="center" wrapText="1" indent="1"/>
    </xf>
    <xf numFmtId="0" fontId="132" fillId="0" borderId="97" xfId="21414" applyFont="1" applyBorder="1" applyAlignment="1">
      <alignment horizontal="left" vertical="center" wrapText="1" indent="1"/>
    </xf>
    <xf numFmtId="0" fontId="131" fillId="0" borderId="97" xfId="21414" applyFont="1" applyBorder="1" applyAlignment="1">
      <alignment horizontal="left" vertical="center" wrapText="1"/>
    </xf>
    <xf numFmtId="0" fontId="133" fillId="0" borderId="97" xfId="21414" applyFont="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21414"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21414" applyFont="1" applyBorder="1" applyAlignment="1">
      <alignment horizontal="left" vertical="center" wrapText="1" indent="1"/>
    </xf>
    <xf numFmtId="0" fontId="130" fillId="0" borderId="135" xfId="0" applyFont="1" applyBorder="1" applyAlignment="1">
      <alignment horizontal="left" vertical="center" wrapText="1" indent="1"/>
    </xf>
    <xf numFmtId="0" fontId="130" fillId="0" borderId="136" xfId="0" applyFont="1" applyBorder="1" applyAlignment="1">
      <alignment horizontal="left" vertical="center" wrapText="1" indent="1"/>
    </xf>
    <xf numFmtId="0" fontId="131" fillId="0" borderId="138" xfId="21414" applyFont="1" applyBorder="1" applyAlignment="1">
      <alignment horizontal="left" vertical="center" wrapText="1"/>
    </xf>
    <xf numFmtId="0" fontId="131" fillId="3" borderId="138" xfId="21414" applyFont="1" applyFill="1" applyBorder="1" applyAlignment="1">
      <alignment horizontal="left" vertical="center" wrapText="1"/>
    </xf>
    <xf numFmtId="0" fontId="133" fillId="0" borderId="138" xfId="21414" applyFont="1" applyBorder="1" applyAlignment="1">
      <alignment horizontal="center" vertical="center" wrapText="1"/>
    </xf>
    <xf numFmtId="0" fontId="134" fillId="0" borderId="138" xfId="0" applyFont="1" applyBorder="1" applyAlignment="1">
      <alignment horizontal="left"/>
    </xf>
    <xf numFmtId="0" fontId="131" fillId="0" borderId="138" xfId="0" applyFont="1" applyBorder="1" applyAlignment="1">
      <alignment horizontal="left" vertical="center" wrapText="1"/>
    </xf>
    <xf numFmtId="0" fontId="0" fillId="0" borderId="0" xfId="0" applyAlignment="1">
      <alignment horizontal="left" vertical="center"/>
    </xf>
    <xf numFmtId="0" fontId="8" fillId="0" borderId="138" xfId="0" applyFont="1" applyBorder="1" applyAlignment="1">
      <alignment horizontal="center" vertical="center" wrapText="1"/>
    </xf>
    <xf numFmtId="0" fontId="131" fillId="0" borderId="143" xfId="0" applyFont="1" applyBorder="1" applyAlignment="1">
      <alignment horizontal="justify" vertical="center" wrapText="1"/>
    </xf>
    <xf numFmtId="0" fontId="130" fillId="0" borderId="137" xfId="0" applyFont="1" applyBorder="1" applyAlignment="1">
      <alignment horizontal="left" vertical="center" wrapText="1" indent="1"/>
    </xf>
    <xf numFmtId="0" fontId="131" fillId="0" borderId="135" xfId="0" applyFont="1" applyBorder="1" applyAlignment="1">
      <alignment horizontal="justify" vertical="center" wrapText="1"/>
    </xf>
    <xf numFmtId="0" fontId="129" fillId="0" borderId="135" xfId="0" applyFont="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Border="1" applyAlignment="1">
      <alignment horizontal="justify" vertical="center" wrapText="1"/>
    </xf>
    <xf numFmtId="0" fontId="131" fillId="0" borderId="137" xfId="0" applyFont="1" applyBorder="1" applyAlignment="1">
      <alignment horizontal="justify" vertical="center" wrapText="1"/>
    </xf>
    <xf numFmtId="0" fontId="131" fillId="0" borderId="138" xfId="21414" applyFont="1" applyBorder="1" applyAlignment="1">
      <alignment horizontal="justify" vertical="center" wrapText="1"/>
    </xf>
    <xf numFmtId="0" fontId="132" fillId="0" borderId="129" xfId="0" applyFont="1" applyBorder="1" applyAlignment="1">
      <alignment horizontal="left" vertical="center" wrapText="1" indent="1"/>
    </xf>
    <xf numFmtId="0" fontId="129" fillId="0" borderId="135" xfId="0" applyFont="1" applyBorder="1" applyAlignment="1">
      <alignment vertical="center" wrapText="1"/>
    </xf>
    <xf numFmtId="0" fontId="131" fillId="0" borderId="135" xfId="0" applyFont="1" applyBorder="1" applyAlignment="1">
      <alignment vertical="center" wrapText="1"/>
    </xf>
    <xf numFmtId="0" fontId="131" fillId="0" borderId="138" xfId="21414" applyFont="1" applyBorder="1" applyAlignment="1">
      <alignment vertical="center" wrapText="1"/>
    </xf>
    <xf numFmtId="0" fontId="0" fillId="0" borderId="138" xfId="0" applyBorder="1" applyAlignment="1">
      <alignment horizontal="center"/>
    </xf>
    <xf numFmtId="0" fontId="14" fillId="0" borderId="138" xfId="0" applyFont="1" applyBorder="1" applyAlignment="1">
      <alignment vertical="center" wrapText="1"/>
    </xf>
    <xf numFmtId="0" fontId="6" fillId="0" borderId="138" xfId="0" applyFont="1" applyBorder="1" applyAlignment="1">
      <alignment horizontal="left" vertical="center" wrapText="1" indent="1"/>
    </xf>
    <xf numFmtId="0" fontId="3" fillId="0" borderId="138" xfId="0" applyFont="1" applyBorder="1" applyAlignment="1">
      <alignment vertical="center"/>
    </xf>
    <xf numFmtId="0" fontId="135" fillId="0" borderId="138" xfId="0" applyFont="1" applyBorder="1" applyAlignment="1" applyProtection="1">
      <alignment horizontal="left" vertical="center" indent="1"/>
      <protection locked="0"/>
    </xf>
    <xf numFmtId="0" fontId="136" fillId="0" borderId="138" xfId="0" applyFont="1" applyBorder="1" applyAlignment="1" applyProtection="1">
      <alignment horizontal="left" vertical="center" indent="3"/>
      <protection locked="0"/>
    </xf>
    <xf numFmtId="0" fontId="137"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49" fontId="105" fillId="0" borderId="138" xfId="0" applyNumberFormat="1" applyFont="1" applyBorder="1" applyAlignment="1">
      <alignment horizontal="right" vertical="center"/>
    </xf>
    <xf numFmtId="0" fontId="0" fillId="0" borderId="138" xfId="0" applyBorder="1" applyAlignment="1">
      <alignment horizontal="center" vertical="center"/>
    </xf>
    <xf numFmtId="167" fontId="21" fillId="0" borderId="55" xfId="0" applyNumberFormat="1" applyFont="1" applyBorder="1" applyAlignment="1">
      <alignment horizontal="center"/>
    </xf>
    <xf numFmtId="167" fontId="17" fillId="0" borderId="57" xfId="0" applyNumberFormat="1" applyFont="1" applyBorder="1" applyAlignment="1">
      <alignment horizontal="center"/>
    </xf>
    <xf numFmtId="0" fontId="119" fillId="0" borderId="138" xfId="0" applyFont="1" applyBorder="1"/>
    <xf numFmtId="49" fontId="121" fillId="0" borderId="138" xfId="5" applyNumberFormat="1" applyFont="1" applyBorder="1" applyAlignment="1" applyProtection="1">
      <alignment horizontal="right" vertical="center"/>
      <protection locked="0"/>
    </xf>
    <xf numFmtId="0" fontId="120" fillId="3" borderId="138" xfId="13" applyFont="1" applyFill="1" applyBorder="1" applyAlignment="1" applyProtection="1">
      <alignment horizontal="left" vertical="center" wrapText="1"/>
      <protection locked="0"/>
    </xf>
    <xf numFmtId="49" fontId="120" fillId="3" borderId="138" xfId="5" applyNumberFormat="1" applyFont="1" applyFill="1" applyBorder="1" applyAlignment="1" applyProtection="1">
      <alignment horizontal="right" vertical="center"/>
      <protection locked="0"/>
    </xf>
    <xf numFmtId="0" fontId="120" fillId="0" borderId="138" xfId="13" applyFont="1" applyBorder="1" applyAlignment="1" applyProtection="1">
      <alignment horizontal="left" vertical="center" wrapText="1"/>
      <protection locked="0"/>
    </xf>
    <xf numFmtId="49" fontId="120" fillId="0" borderId="138" xfId="5" applyNumberFormat="1" applyFont="1" applyBorder="1" applyAlignment="1" applyProtection="1">
      <alignment horizontal="right" vertical="center"/>
      <protection locked="0"/>
    </xf>
    <xf numFmtId="0" fontId="122" fillId="0" borderId="138" xfId="13" applyFont="1" applyBorder="1" applyAlignment="1" applyProtection="1">
      <alignment horizontal="left" vertical="center" wrapText="1"/>
      <protection locked="0"/>
    </xf>
    <xf numFmtId="0" fontId="119" fillId="0" borderId="138" xfId="0" applyFont="1" applyBorder="1" applyAlignment="1">
      <alignment horizontal="center" vertical="center" wrapText="1"/>
    </xf>
    <xf numFmtId="0" fontId="115" fillId="0" borderId="146" xfId="0" applyFont="1" applyBorder="1"/>
    <xf numFmtId="0" fontId="115" fillId="0" borderId="146" xfId="0" applyFont="1" applyBorder="1" applyAlignment="1">
      <alignment horizontal="left" indent="8"/>
    </xf>
    <xf numFmtId="0" fontId="115" fillId="0" borderId="146" xfId="0" applyFont="1" applyBorder="1" applyAlignment="1">
      <alignment wrapText="1"/>
    </xf>
    <xf numFmtId="0" fontId="118" fillId="0" borderId="146" xfId="0" applyFont="1" applyBorder="1"/>
    <xf numFmtId="49" fontId="121" fillId="0" borderId="146" xfId="5" applyNumberFormat="1" applyFont="1" applyBorder="1" applyAlignment="1" applyProtection="1">
      <alignment horizontal="right" vertical="center" wrapText="1"/>
      <protection locked="0"/>
    </xf>
    <xf numFmtId="49" fontId="120" fillId="3" borderId="146" xfId="5" applyNumberFormat="1" applyFont="1" applyFill="1" applyBorder="1" applyAlignment="1" applyProtection="1">
      <alignment horizontal="right" vertical="center" wrapText="1"/>
      <protection locked="0"/>
    </xf>
    <xf numFmtId="49" fontId="120" fillId="0" borderId="146" xfId="5" applyNumberFormat="1" applyFont="1" applyBorder="1" applyAlignment="1" applyProtection="1">
      <alignment horizontal="right" vertical="center" wrapText="1"/>
      <protection locked="0"/>
    </xf>
    <xf numFmtId="0" fontId="115" fillId="0" borderId="146"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46"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6" xfId="0" applyFont="1" applyBorder="1" applyAlignment="1">
      <alignment horizontal="left" vertical="center" wrapText="1"/>
    </xf>
    <xf numFmtId="0" fontId="118" fillId="0" borderId="146" xfId="0" applyFont="1" applyBorder="1" applyAlignment="1">
      <alignment horizontal="left" wrapText="1" indent="1"/>
    </xf>
    <xf numFmtId="0" fontId="118" fillId="0" borderId="146" xfId="0" applyFont="1" applyBorder="1" applyAlignment="1">
      <alignment horizontal="left" vertical="center" indent="1"/>
    </xf>
    <xf numFmtId="0" fontId="115" fillId="0" borderId="146" xfId="0" applyFont="1" applyBorder="1" applyAlignment="1">
      <alignment horizontal="left" wrapText="1" indent="1"/>
    </xf>
    <xf numFmtId="0" fontId="115" fillId="0" borderId="146" xfId="0" applyFont="1" applyBorder="1" applyAlignment="1">
      <alignment horizontal="left" indent="1"/>
    </xf>
    <xf numFmtId="0" fontId="115" fillId="0" borderId="146" xfId="0" applyFont="1" applyBorder="1" applyAlignment="1">
      <alignment horizontal="left" wrapText="1" indent="4"/>
    </xf>
    <xf numFmtId="0" fontId="115" fillId="0" borderId="146" xfId="0" applyFont="1" applyBorder="1" applyAlignment="1">
      <alignment horizontal="left" indent="3"/>
    </xf>
    <xf numFmtId="0" fontId="118" fillId="0" borderId="146" xfId="0" applyFont="1" applyBorder="1" applyAlignment="1">
      <alignment horizontal="left" indent="1"/>
    </xf>
    <xf numFmtId="0" fontId="119" fillId="0" borderId="146" xfId="0" applyFont="1" applyBorder="1" applyAlignment="1">
      <alignment horizontal="center" vertical="center" wrapText="1"/>
    </xf>
    <xf numFmtId="0" fontId="115" fillId="79" borderId="146" xfId="0" applyFont="1" applyFill="1" applyBorder="1"/>
    <xf numFmtId="0" fontId="118" fillId="0" borderId="7" xfId="0" applyFont="1" applyBorder="1"/>
    <xf numFmtId="0" fontId="115" fillId="0" borderId="146" xfId="0" applyFont="1" applyBorder="1" applyAlignment="1">
      <alignment horizontal="left" wrapText="1" indent="2"/>
    </xf>
    <xf numFmtId="0" fontId="115" fillId="0" borderId="146" xfId="0" applyFont="1" applyBorder="1" applyAlignment="1">
      <alignment horizontal="left" wrapText="1"/>
    </xf>
    <xf numFmtId="0" fontId="118" fillId="81" borderId="146" xfId="0" applyFont="1" applyFill="1" applyBorder="1"/>
    <xf numFmtId="0" fontId="115" fillId="0" borderId="146"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4" xfId="0" applyFont="1" applyBorder="1" applyAlignment="1">
      <alignment horizontal="center" vertical="center" wrapText="1"/>
    </xf>
    <xf numFmtId="49" fontId="115" fillId="0" borderId="152" xfId="0" applyNumberFormat="1" applyFont="1" applyBorder="1" applyAlignment="1">
      <alignment horizontal="left" wrapText="1" indent="1"/>
    </xf>
    <xf numFmtId="0" fontId="115" fillId="0" borderId="154" xfId="0" applyFont="1" applyBorder="1" applyAlignment="1">
      <alignment horizontal="left" wrapText="1" indent="1"/>
    </xf>
    <xf numFmtId="49" fontId="115" fillId="0" borderId="155" xfId="0" applyNumberFormat="1" applyFont="1" applyBorder="1" applyAlignment="1">
      <alignment horizontal="left" wrapText="1" indent="1"/>
    </xf>
    <xf numFmtId="0" fontId="115" fillId="0" borderId="156" xfId="0" applyFont="1" applyBorder="1" applyAlignment="1">
      <alignment horizontal="left" wrapText="1" indent="1"/>
    </xf>
    <xf numFmtId="49" fontId="115" fillId="0" borderId="156" xfId="0" applyNumberFormat="1" applyFont="1" applyBorder="1" applyAlignment="1">
      <alignment horizontal="left" wrapText="1" indent="3"/>
    </xf>
    <xf numFmtId="49" fontId="115" fillId="0" borderId="155" xfId="0" applyNumberFormat="1" applyFont="1" applyBorder="1" applyAlignment="1">
      <alignment horizontal="left" wrapText="1" indent="3"/>
    </xf>
    <xf numFmtId="49" fontId="115" fillId="0" borderId="156" xfId="0" applyNumberFormat="1" applyFont="1" applyBorder="1" applyAlignment="1">
      <alignment horizontal="left" wrapText="1" indent="2"/>
    </xf>
    <xf numFmtId="49" fontId="115" fillId="0" borderId="155" xfId="0" applyNumberFormat="1" applyFont="1" applyBorder="1" applyAlignment="1">
      <alignment horizontal="left" wrapText="1" indent="2"/>
    </xf>
    <xf numFmtId="49" fontId="115" fillId="0" borderId="155" xfId="0" applyNumberFormat="1" applyFont="1" applyBorder="1" applyAlignment="1">
      <alignment horizontal="left" vertical="top" wrapText="1" indent="2"/>
    </xf>
    <xf numFmtId="0" fontId="115" fillId="80" borderId="155" xfId="0" applyFont="1" applyFill="1" applyBorder="1"/>
    <xf numFmtId="0" fontId="115" fillId="80" borderId="146" xfId="0" applyFont="1" applyFill="1" applyBorder="1"/>
    <xf numFmtId="0" fontId="115" fillId="80" borderId="156" xfId="0" applyFont="1" applyFill="1" applyBorder="1"/>
    <xf numFmtId="49" fontId="115" fillId="0" borderId="155" xfId="0" applyNumberFormat="1" applyFont="1" applyBorder="1" applyAlignment="1">
      <alignment horizontal="left" indent="1"/>
    </xf>
    <xf numFmtId="0" fontId="115" fillId="0" borderId="156" xfId="0" applyFont="1" applyBorder="1" applyAlignment="1">
      <alignment horizontal="left" indent="1"/>
    </xf>
    <xf numFmtId="49" fontId="115" fillId="0" borderId="156" xfId="0" applyNumberFormat="1" applyFont="1" applyBorder="1" applyAlignment="1">
      <alignment horizontal="left" indent="1"/>
    </xf>
    <xf numFmtId="49" fontId="115" fillId="0" borderId="156" xfId="0" applyNumberFormat="1" applyFont="1" applyBorder="1" applyAlignment="1">
      <alignment horizontal="left" indent="3"/>
    </xf>
    <xf numFmtId="49" fontId="115" fillId="0" borderId="155" xfId="0" applyNumberFormat="1" applyFont="1" applyBorder="1" applyAlignment="1">
      <alignment horizontal="left" indent="3"/>
    </xf>
    <xf numFmtId="0" fontId="115" fillId="0" borderId="156" xfId="0" applyFont="1" applyBorder="1" applyAlignment="1">
      <alignment horizontal="left" indent="2"/>
    </xf>
    <xf numFmtId="0" fontId="115" fillId="0" borderId="155" xfId="0" applyFont="1" applyBorder="1" applyAlignment="1">
      <alignment horizontal="left" indent="2"/>
    </xf>
    <xf numFmtId="0" fontId="115" fillId="0" borderId="155"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Alignment="1">
      <alignment horizontal="left"/>
    </xf>
    <xf numFmtId="0" fontId="118" fillId="0" borderId="146" xfId="0" applyFont="1" applyBorder="1" applyAlignment="1">
      <alignment horizontal="left" vertical="center" wrapText="1"/>
    </xf>
    <xf numFmtId="0" fontId="8" fillId="0" borderId="0" xfId="0" applyFont="1" applyAlignment="1">
      <alignment wrapText="1"/>
    </xf>
    <xf numFmtId="0" fontId="118" fillId="0" borderId="146"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3" xfId="0" applyFont="1" applyBorder="1" applyAlignment="1">
      <alignment horizontal="left" vertical="center" wrapText="1" indent="1" readingOrder="1"/>
    </xf>
    <xf numFmtId="0" fontId="120" fillId="0" borderId="146" xfId="0" applyFont="1" applyBorder="1" applyAlignment="1">
      <alignment horizontal="left" indent="3"/>
    </xf>
    <xf numFmtId="0" fontId="118" fillId="0" borderId="146" xfId="0" applyFont="1" applyBorder="1" applyAlignment="1">
      <alignment vertical="center" wrapText="1" readingOrder="1"/>
    </xf>
    <xf numFmtId="0" fontId="120" fillId="0" borderId="146" xfId="0" applyFont="1" applyBorder="1" applyAlignment="1">
      <alignment horizontal="left" indent="2"/>
    </xf>
    <xf numFmtId="0" fontId="115" fillId="0" borderId="134" xfId="0" applyFont="1" applyBorder="1" applyAlignment="1">
      <alignment vertical="center" wrapText="1" readingOrder="1"/>
    </xf>
    <xf numFmtId="0" fontId="120" fillId="0" borderId="147" xfId="0" applyFont="1" applyBorder="1" applyAlignment="1">
      <alignment horizontal="left" indent="2"/>
    </xf>
    <xf numFmtId="0" fontId="115" fillId="0" borderId="133" xfId="0" applyFont="1" applyBorder="1" applyAlignment="1">
      <alignment vertical="center" wrapText="1" readingOrder="1"/>
    </xf>
    <xf numFmtId="0" fontId="115" fillId="0" borderId="132" xfId="0" applyFont="1" applyBorder="1" applyAlignment="1">
      <alignment vertical="center" wrapText="1" readingOrder="1"/>
    </xf>
    <xf numFmtId="0" fontId="138" fillId="0" borderId="7" xfId="0" applyFont="1" applyBorder="1"/>
    <xf numFmtId="0" fontId="105" fillId="0" borderId="146" xfId="0" applyFont="1" applyBorder="1" applyAlignment="1">
      <alignment vertical="center" wrapText="1"/>
    </xf>
    <xf numFmtId="0" fontId="105" fillId="0" borderId="146" xfId="0" applyFont="1" applyBorder="1" applyAlignment="1">
      <alignment horizontal="left" vertical="center" wrapText="1"/>
    </xf>
    <xf numFmtId="0" fontId="105" fillId="0" borderId="146" xfId="0" applyFont="1" applyBorder="1" applyAlignment="1">
      <alignment horizontal="left" indent="2"/>
    </xf>
    <xf numFmtId="0" fontId="105" fillId="0" borderId="146" xfId="0" applyFont="1" applyBorder="1" applyAlignment="1">
      <alignment horizontal="left" vertical="center" indent="1"/>
    </xf>
    <xf numFmtId="0" fontId="105" fillId="0" borderId="146" xfId="0" applyFont="1" applyBorder="1" applyAlignment="1">
      <alignment horizontal="left" vertical="center" wrapText="1" indent="1"/>
    </xf>
    <xf numFmtId="0" fontId="105" fillId="0" borderId="146" xfId="0" applyFont="1" applyBorder="1" applyAlignment="1">
      <alignment horizontal="right" vertical="center"/>
    </xf>
    <xf numFmtId="49" fontId="105" fillId="0" borderId="146" xfId="0" applyNumberFormat="1" applyFont="1" applyBorder="1" applyAlignment="1">
      <alignment horizontal="right" vertical="center"/>
    </xf>
    <xf numFmtId="49" fontId="105" fillId="0" borderId="146" xfId="0" applyNumberFormat="1" applyFont="1" applyBorder="1" applyAlignment="1">
      <alignment vertical="top" wrapText="1"/>
    </xf>
    <xf numFmtId="49" fontId="105" fillId="0" borderId="146" xfId="0" applyNumberFormat="1" applyFont="1" applyBorder="1" applyAlignment="1">
      <alignment horizontal="left" vertical="top" wrapText="1" indent="2"/>
    </xf>
    <xf numFmtId="49" fontId="105" fillId="0" borderId="146" xfId="0" applyNumberFormat="1" applyFont="1" applyBorder="1" applyAlignment="1">
      <alignment horizontal="left" vertical="center" wrapText="1" indent="3"/>
    </xf>
    <xf numFmtId="49" fontId="105" fillId="0" borderId="146" xfId="0" applyNumberFormat="1" applyFont="1" applyBorder="1" applyAlignment="1">
      <alignment horizontal="left" wrapText="1" indent="2"/>
    </xf>
    <xf numFmtId="49" fontId="105" fillId="0" borderId="146" xfId="0" applyNumberFormat="1" applyFont="1" applyBorder="1" applyAlignment="1">
      <alignment horizontal="left" vertical="top" wrapText="1"/>
    </xf>
    <xf numFmtId="49" fontId="105" fillId="0" borderId="146" xfId="0" applyNumberFormat="1" applyFont="1" applyBorder="1" applyAlignment="1">
      <alignment horizontal="left" wrapText="1" indent="3"/>
    </xf>
    <xf numFmtId="49" fontId="105" fillId="0" borderId="146" xfId="0" applyNumberFormat="1" applyFont="1" applyBorder="1" applyAlignment="1">
      <alignment vertical="center"/>
    </xf>
    <xf numFmtId="49" fontId="105" fillId="0" borderId="146" xfId="0" applyNumberFormat="1" applyFont="1" applyBorder="1" applyAlignment="1">
      <alignment horizontal="left" indent="3"/>
    </xf>
    <xf numFmtId="0" fontId="105" fillId="0" borderId="146" xfId="0" applyFont="1" applyBorder="1" applyAlignment="1">
      <alignment horizontal="left" indent="1"/>
    </xf>
    <xf numFmtId="0" fontId="105" fillId="0" borderId="146" xfId="0" applyFont="1" applyBorder="1" applyAlignment="1">
      <alignment horizontal="left" wrapText="1" indent="2"/>
    </xf>
    <xf numFmtId="0" fontId="105" fillId="0" borderId="146" xfId="0" applyFont="1" applyBorder="1" applyAlignment="1">
      <alignment horizontal="left" vertical="top" wrapText="1"/>
    </xf>
    <xf numFmtId="0" fontId="104" fillId="0" borderId="7" xfId="0" applyFont="1" applyBorder="1" applyAlignment="1">
      <alignment wrapText="1"/>
    </xf>
    <xf numFmtId="0" fontId="105" fillId="0" borderId="146" xfId="0" applyFont="1" applyBorder="1" applyAlignment="1">
      <alignment horizontal="left" vertical="top" wrapText="1" indent="2"/>
    </xf>
    <xf numFmtId="0" fontId="105" fillId="0" borderId="146" xfId="0" applyFont="1" applyBorder="1" applyAlignment="1">
      <alignment horizontal="left" wrapText="1"/>
    </xf>
    <xf numFmtId="0" fontId="105" fillId="0" borderId="146" xfId="12672" applyFont="1" applyBorder="1" applyAlignment="1">
      <alignment horizontal="left" vertical="center" wrapText="1" indent="2"/>
    </xf>
    <xf numFmtId="0" fontId="105" fillId="0" borderId="146" xfId="0" applyFont="1" applyBorder="1" applyAlignment="1">
      <alignment wrapText="1"/>
    </xf>
    <xf numFmtId="0" fontId="105" fillId="0" borderId="146" xfId="0" applyFont="1" applyBorder="1"/>
    <xf numFmtId="0" fontId="105" fillId="0" borderId="146" xfId="12672" applyFont="1" applyBorder="1" applyAlignment="1">
      <alignment horizontal="left" vertical="center" wrapText="1"/>
    </xf>
    <xf numFmtId="0" fontId="104" fillId="0" borderId="146" xfId="0" applyFont="1" applyBorder="1" applyAlignment="1">
      <alignment wrapText="1"/>
    </xf>
    <xf numFmtId="0" fontId="105" fillId="0" borderId="148" xfId="0" applyFont="1" applyBorder="1" applyAlignment="1">
      <alignment horizontal="left" vertical="center" wrapText="1"/>
    </xf>
    <xf numFmtId="0" fontId="105" fillId="3" borderId="146" xfId="5" applyFont="1" applyFill="1" applyBorder="1" applyAlignment="1" applyProtection="1">
      <alignment horizontal="right" vertical="center"/>
      <protection locked="0"/>
    </xf>
    <xf numFmtId="2" fontId="105" fillId="3" borderId="146" xfId="5" applyNumberFormat="1" applyFont="1" applyFill="1" applyBorder="1" applyAlignment="1" applyProtection="1">
      <alignment horizontal="right" vertical="center"/>
      <protection locked="0"/>
    </xf>
    <xf numFmtId="0" fontId="105" fillId="0" borderId="146" xfId="0" applyFont="1" applyBorder="1" applyAlignment="1">
      <alignment vertical="center"/>
    </xf>
    <xf numFmtId="0" fontId="105" fillId="0" borderId="148" xfId="13" applyFont="1" applyBorder="1" applyAlignment="1" applyProtection="1">
      <alignment horizontal="left" vertical="top" wrapText="1"/>
      <protection locked="0"/>
    </xf>
    <xf numFmtId="0" fontId="105" fillId="0" borderId="149" xfId="13" applyFont="1" applyBorder="1" applyAlignment="1" applyProtection="1">
      <alignment horizontal="left" vertical="top" wrapText="1"/>
      <protection locked="0"/>
    </xf>
    <xf numFmtId="0" fontId="105" fillId="0" borderId="147"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47" xfId="0" applyFont="1" applyBorder="1" applyAlignment="1">
      <alignment horizontal="left" indent="2"/>
    </xf>
    <xf numFmtId="0" fontId="105" fillId="0" borderId="134" xfId="0" applyFont="1" applyBorder="1" applyAlignment="1">
      <alignment horizontal="left" vertical="center" wrapText="1" readingOrder="1"/>
    </xf>
    <xf numFmtId="0" fontId="105" fillId="0" borderId="146" xfId="0" applyFont="1" applyBorder="1" applyAlignment="1">
      <alignment horizontal="left" vertical="center" wrapText="1" readingOrder="1"/>
    </xf>
    <xf numFmtId="167" fontId="18" fillId="82" borderId="56" xfId="0" applyNumberFormat="1" applyFont="1" applyFill="1" applyBorder="1" applyAlignment="1">
      <alignment horizontal="center"/>
    </xf>
    <xf numFmtId="0" fontId="10" fillId="0" borderId="97"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3" borderId="146" xfId="0" applyFont="1" applyFill="1" applyBorder="1" applyAlignment="1">
      <alignment horizontal="left" vertical="center"/>
    </xf>
    <xf numFmtId="49" fontId="144" fillId="0" borderId="146" xfId="0" applyNumberFormat="1" applyFont="1" applyBorder="1" applyAlignment="1">
      <alignment horizontal="left" vertical="center"/>
    </xf>
    <xf numFmtId="0" fontId="144" fillId="0" borderId="146" xfId="0" applyFont="1" applyBorder="1" applyAlignment="1">
      <alignment horizontal="left" vertical="center"/>
    </xf>
    <xf numFmtId="0" fontId="143" fillId="0" borderId="146" xfId="0" applyFont="1" applyBorder="1" applyAlignment="1">
      <alignment horizontal="left" vertical="center"/>
    </xf>
    <xf numFmtId="0" fontId="143" fillId="84" borderId="17" xfId="0" applyFont="1" applyFill="1" applyBorder="1" applyAlignment="1">
      <alignment horizontal="center" vertical="center"/>
    </xf>
    <xf numFmtId="0" fontId="143" fillId="84" borderId="18" xfId="0" applyFont="1" applyFill="1" applyBorder="1" applyAlignment="1">
      <alignment horizontal="center" vertical="center"/>
    </xf>
    <xf numFmtId="194" fontId="143" fillId="83" borderId="155" xfId="7" applyNumberFormat="1" applyFont="1" applyFill="1" applyBorder="1" applyAlignment="1">
      <alignment horizontal="left" vertical="center"/>
    </xf>
    <xf numFmtId="194" fontId="144" fillId="0" borderId="155" xfId="7" applyNumberFormat="1" applyFont="1" applyFill="1" applyBorder="1" applyAlignment="1">
      <alignment horizontal="left" vertical="center"/>
    </xf>
    <xf numFmtId="10" fontId="6" fillId="0" borderId="155" xfId="0" applyNumberFormat="1" applyFont="1" applyBorder="1" applyAlignment="1">
      <alignment horizontal="right" vertical="center" wrapText="1"/>
    </xf>
    <xf numFmtId="0" fontId="147" fillId="85" borderId="153" xfId="0" applyFont="1" applyFill="1" applyBorder="1" applyAlignment="1">
      <alignment horizontal="left" vertical="center"/>
    </xf>
    <xf numFmtId="10" fontId="148" fillId="87" borderId="152" xfId="0" applyNumberFormat="1" applyFont="1" applyFill="1" applyBorder="1" applyAlignment="1">
      <alignment horizontal="right" vertical="center" wrapText="1"/>
    </xf>
    <xf numFmtId="0" fontId="0" fillId="0" borderId="1" xfId="0" applyBorder="1"/>
    <xf numFmtId="0" fontId="4" fillId="86" borderId="146" xfId="0" applyFont="1" applyFill="1" applyBorder="1" applyAlignment="1">
      <alignment horizontal="center" vertical="center" wrapText="1"/>
    </xf>
    <xf numFmtId="0" fontId="5" fillId="87" borderId="146" xfId="0" applyFont="1" applyFill="1" applyBorder="1" applyAlignment="1">
      <alignment vertical="center" wrapText="1"/>
    </xf>
    <xf numFmtId="194" fontId="5" fillId="87" borderId="146" xfId="7" applyNumberFormat="1" applyFont="1" applyFill="1" applyBorder="1" applyAlignment="1">
      <alignment vertical="center"/>
    </xf>
    <xf numFmtId="194" fontId="5" fillId="87" borderId="155" xfId="7" applyNumberFormat="1" applyFont="1" applyFill="1" applyBorder="1" applyAlignment="1">
      <alignment vertical="center"/>
    </xf>
    <xf numFmtId="0" fontId="144" fillId="83" borderId="146" xfId="0" applyFont="1" applyFill="1" applyBorder="1" applyAlignment="1">
      <alignment horizontal="left" vertical="center" wrapText="1" indent="3"/>
    </xf>
    <xf numFmtId="194" fontId="5" fillId="36" borderId="146" xfId="7" applyNumberFormat="1" applyFont="1" applyFill="1" applyBorder="1" applyAlignment="1">
      <alignment vertical="center"/>
    </xf>
    <xf numFmtId="0" fontId="151" fillId="83" borderId="146" xfId="0" applyFont="1" applyFill="1" applyBorder="1" applyAlignment="1">
      <alignment horizontal="left" vertical="center" wrapText="1" indent="5"/>
    </xf>
    <xf numFmtId="0" fontId="152" fillId="84" borderId="146" xfId="0" applyFont="1" applyFill="1" applyBorder="1" applyAlignment="1">
      <alignment horizontal="left" vertical="center" wrapText="1" indent="1"/>
    </xf>
    <xf numFmtId="194" fontId="152" fillId="84" borderId="146" xfId="7" applyNumberFormat="1" applyFont="1" applyFill="1" applyBorder="1" applyAlignment="1">
      <alignment vertical="center"/>
    </xf>
    <xf numFmtId="194" fontId="152" fillId="85" borderId="155" xfId="7" applyNumberFormat="1" applyFont="1" applyFill="1" applyBorder="1" applyAlignment="1">
      <alignment vertical="center"/>
    </xf>
    <xf numFmtId="194" fontId="153" fillId="83" borderId="146" xfId="7" applyNumberFormat="1" applyFont="1" applyFill="1" applyBorder="1" applyAlignment="1">
      <alignment vertical="center"/>
    </xf>
    <xf numFmtId="194" fontId="153" fillId="85" borderId="155" xfId="7" applyNumberFormat="1" applyFont="1" applyFill="1" applyBorder="1" applyAlignment="1">
      <alignment vertical="center"/>
    </xf>
    <xf numFmtId="0" fontId="151" fillId="83" borderId="153" xfId="0" applyFont="1" applyFill="1" applyBorder="1" applyAlignment="1">
      <alignment horizontal="left" vertical="center" wrapText="1" indent="5"/>
    </xf>
    <xf numFmtId="194" fontId="153" fillId="83" borderId="153" xfId="7" applyNumberFormat="1" applyFont="1" applyFill="1" applyBorder="1" applyAlignment="1">
      <alignment vertical="center"/>
    </xf>
    <xf numFmtId="194" fontId="153" fillId="85" borderId="152" xfId="7" applyNumberFormat="1" applyFont="1" applyFill="1" applyBorder="1" applyAlignment="1">
      <alignment vertical="center"/>
    </xf>
    <xf numFmtId="0" fontId="6" fillId="0" borderId="146"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7" xfId="0" applyNumberFormat="1" applyFont="1" applyBorder="1" applyAlignment="1">
      <alignment horizontal="right" vertical="center"/>
    </xf>
    <xf numFmtId="0" fontId="154" fillId="0" borderId="146" xfId="12672" applyFont="1" applyBorder="1" applyAlignment="1">
      <alignment horizontal="left" vertical="center" wrapText="1"/>
    </xf>
    <xf numFmtId="0" fontId="154" fillId="0" borderId="147" xfId="0" applyFont="1" applyBorder="1" applyAlignment="1">
      <alignment horizontal="left" vertical="top" wrapText="1"/>
    </xf>
    <xf numFmtId="0" fontId="154" fillId="0" borderId="146" xfId="0" applyFont="1" applyBorder="1" applyAlignment="1">
      <alignment vertical="center" wrapText="1"/>
    </xf>
    <xf numFmtId="0" fontId="115" fillId="0" borderId="155" xfId="0" applyFont="1" applyBorder="1" applyAlignment="1">
      <alignment horizontal="center" vertical="center" wrapText="1"/>
    </xf>
    <xf numFmtId="164" fontId="0" fillId="0" borderId="97" xfId="7" applyNumberFormat="1" applyFont="1" applyBorder="1"/>
    <xf numFmtId="164" fontId="6" fillId="0" borderId="0" xfId="7" applyNumberFormat="1" applyFont="1"/>
    <xf numFmtId="164" fontId="4" fillId="0" borderId="0" xfId="7" applyNumberFormat="1" applyFont="1"/>
    <xf numFmtId="164" fontId="0" fillId="0" borderId="0" xfId="7" applyNumberFormat="1" applyFont="1"/>
    <xf numFmtId="164" fontId="0" fillId="36" borderId="97" xfId="7" applyNumberFormat="1" applyFont="1" applyFill="1" applyBorder="1"/>
    <xf numFmtId="164" fontId="0" fillId="0" borderId="97" xfId="7" applyNumberFormat="1" applyFont="1" applyBorder="1" applyAlignment="1">
      <alignment vertical="center"/>
    </xf>
    <xf numFmtId="164" fontId="0" fillId="36" borderId="97" xfId="7" applyNumberFormat="1" applyFont="1" applyFill="1" applyBorder="1" applyAlignment="1">
      <alignment vertical="center"/>
    </xf>
    <xf numFmtId="164" fontId="0" fillId="0" borderId="138" xfId="7" applyNumberFormat="1" applyFont="1" applyBorder="1"/>
    <xf numFmtId="164" fontId="0" fillId="36" borderId="138" xfId="7" applyNumberFormat="1" applyFont="1" applyFill="1" applyBorder="1"/>
    <xf numFmtId="164" fontId="0" fillId="0" borderId="0" xfId="0" applyNumberFormat="1"/>
    <xf numFmtId="0" fontId="101" fillId="0" borderId="146" xfId="0" applyFont="1" applyBorder="1"/>
    <xf numFmtId="0" fontId="4" fillId="0" borderId="146" xfId="0" applyFont="1" applyBorder="1"/>
    <xf numFmtId="14" fontId="4" fillId="0" borderId="0" xfId="0" applyNumberFormat="1" applyFont="1" applyAlignment="1">
      <alignment horizontal="left"/>
    </xf>
    <xf numFmtId="164" fontId="20" fillId="0" borderId="97" xfId="7" applyNumberFormat="1" applyFont="1" applyBorder="1" applyAlignment="1">
      <alignment vertical="center" wrapText="1"/>
    </xf>
    <xf numFmtId="164" fontId="20" fillId="0" borderId="98" xfId="7" applyNumberFormat="1" applyFont="1" applyBorder="1" applyAlignment="1">
      <alignment vertical="center" wrapText="1"/>
    </xf>
    <xf numFmtId="164" fontId="20" fillId="0" borderId="21" xfId="7" applyNumberFormat="1" applyFont="1" applyBorder="1" applyAlignment="1">
      <alignment vertical="center" wrapText="1"/>
    </xf>
    <xf numFmtId="3" fontId="11" fillId="0" borderId="0" xfId="0" applyNumberFormat="1" applyFont="1"/>
    <xf numFmtId="164" fontId="11" fillId="0" borderId="0" xfId="7" applyNumberFormat="1" applyFont="1"/>
    <xf numFmtId="10" fontId="4" fillId="0" borderId="21" xfId="20961" applyNumberFormat="1" applyFont="1" applyBorder="1"/>
    <xf numFmtId="10" fontId="4" fillId="0" borderId="112" xfId="20961" applyNumberFormat="1" applyFont="1" applyBorder="1"/>
    <xf numFmtId="164" fontId="4" fillId="0" borderId="138" xfId="7" applyNumberFormat="1" applyFont="1" applyFill="1" applyBorder="1" applyAlignment="1">
      <alignment vertical="center" wrapText="1"/>
    </xf>
    <xf numFmtId="164" fontId="4" fillId="0" borderId="138" xfId="7" applyNumberFormat="1" applyFont="1" applyBorder="1" applyAlignment="1">
      <alignment vertical="center"/>
    </xf>
    <xf numFmtId="164" fontId="5" fillId="36" borderId="23" xfId="7" applyNumberFormat="1" applyFont="1" applyFill="1" applyBorder="1" applyAlignment="1">
      <alignment horizontal="center" vertical="center"/>
    </xf>
    <xf numFmtId="43" fontId="0" fillId="0" borderId="0" xfId="0" applyNumberFormat="1"/>
    <xf numFmtId="164" fontId="0" fillId="0" borderId="20" xfId="7" applyNumberFormat="1" applyFont="1" applyBorder="1"/>
    <xf numFmtId="164" fontId="0" fillId="36" borderId="24" xfId="7" applyNumberFormat="1" applyFont="1" applyFill="1" applyBorder="1" applyAlignment="1">
      <alignment horizontal="center" vertical="center" wrapText="1"/>
    </xf>
    <xf numFmtId="164" fontId="0" fillId="36" borderId="20" xfId="7" applyNumberFormat="1" applyFont="1" applyFill="1" applyBorder="1" applyAlignment="1">
      <alignment horizontal="center" vertical="center" wrapText="1"/>
    </xf>
    <xf numFmtId="164" fontId="6" fillId="36" borderId="20" xfId="7" applyNumberFormat="1" applyFont="1" applyFill="1" applyBorder="1" applyAlignment="1" applyProtection="1">
      <alignment vertical="top"/>
    </xf>
    <xf numFmtId="164" fontId="6" fillId="3" borderId="20" xfId="7" applyNumberFormat="1" applyFont="1" applyFill="1" applyBorder="1" applyAlignment="1" applyProtection="1">
      <alignment vertical="top"/>
      <protection locked="0"/>
    </xf>
    <xf numFmtId="164" fontId="6" fillId="36" borderId="20" xfId="7" applyNumberFormat="1" applyFont="1" applyFill="1" applyBorder="1" applyAlignment="1" applyProtection="1">
      <alignment vertical="top" wrapText="1"/>
    </xf>
    <xf numFmtId="164" fontId="6" fillId="3" borderId="20" xfId="7" applyNumberFormat="1" applyFont="1" applyFill="1" applyBorder="1" applyAlignment="1" applyProtection="1">
      <alignment vertical="top" wrapText="1"/>
      <protection locked="0"/>
    </xf>
    <xf numFmtId="164" fontId="6" fillId="36" borderId="20" xfId="7" applyNumberFormat="1" applyFont="1" applyFill="1" applyBorder="1" applyAlignment="1" applyProtection="1">
      <alignment vertical="top" wrapText="1"/>
      <protection locked="0"/>
    </xf>
    <xf numFmtId="164" fontId="6" fillId="36" borderId="24" xfId="7" applyNumberFormat="1" applyFont="1" applyFill="1" applyBorder="1" applyAlignment="1" applyProtection="1">
      <alignment vertical="top" wrapText="1"/>
    </xf>
    <xf numFmtId="164" fontId="4" fillId="0" borderId="112" xfId="7" applyNumberFormat="1" applyFont="1" applyBorder="1" applyAlignment="1">
      <alignment horizontal="right" vertical="center" wrapText="1"/>
    </xf>
    <xf numFmtId="164" fontId="5" fillId="36" borderId="112" xfId="7" applyNumberFormat="1" applyFont="1" applyFill="1" applyBorder="1" applyAlignment="1">
      <alignment horizontal="right" vertical="center" wrapText="1"/>
    </xf>
    <xf numFmtId="164" fontId="108" fillId="0" borderId="112" xfId="7" applyNumberFormat="1" applyFont="1" applyBorder="1" applyAlignment="1">
      <alignment horizontal="right" vertical="center" wrapText="1"/>
    </xf>
    <xf numFmtId="164" fontId="5" fillId="36" borderId="112"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43" fontId="4" fillId="0" borderId="0" xfId="7" applyFont="1" applyAlignment="1">
      <alignment horizontal="left" vertical="center"/>
    </xf>
    <xf numFmtId="164" fontId="22" fillId="0" borderId="0" xfId="7" applyNumberFormat="1" applyFont="1"/>
    <xf numFmtId="164" fontId="8" fillId="0" borderId="0" xfId="7" applyNumberFormat="1" applyFont="1"/>
    <xf numFmtId="164" fontId="4" fillId="0" borderId="58" xfId="7" applyNumberFormat="1" applyFont="1" applyBorder="1" applyAlignment="1">
      <alignment horizontal="center" vertical="center" wrapText="1"/>
    </xf>
    <xf numFmtId="164" fontId="22" fillId="0" borderId="12" xfId="7" applyNumberFormat="1" applyFont="1" applyBorder="1" applyAlignment="1">
      <alignment horizontal="center" vertic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03" fillId="0" borderId="12"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1" fillId="0" borderId="14" xfId="7" applyNumberFormat="1" applyFont="1" applyBorder="1" applyAlignment="1">
      <alignment horizontal="center" vertical="center"/>
    </xf>
    <xf numFmtId="164" fontId="21" fillId="0" borderId="15" xfId="7" applyNumberFormat="1" applyFont="1" applyBorder="1" applyAlignment="1">
      <alignment horizontal="center" vertic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4" fillId="0" borderId="3" xfId="7" applyNumberFormat="1" applyFont="1" applyBorder="1"/>
    <xf numFmtId="164" fontId="4" fillId="0" borderId="0" xfId="0" applyNumberFormat="1" applyFont="1"/>
    <xf numFmtId="164" fontId="4" fillId="0" borderId="19" xfId="7" applyNumberFormat="1" applyFont="1" applyBorder="1"/>
    <xf numFmtId="164" fontId="4" fillId="0" borderId="20" xfId="7" applyNumberFormat="1" applyFont="1" applyBorder="1"/>
    <xf numFmtId="164" fontId="4" fillId="0" borderId="21" xfId="7" applyNumberFormat="1" applyFont="1" applyBorder="1" applyAlignment="1">
      <alignment wrapText="1"/>
    </xf>
    <xf numFmtId="164" fontId="4" fillId="0" borderId="21" xfId="7" applyNumberFormat="1" applyFont="1" applyBorder="1"/>
    <xf numFmtId="164" fontId="4" fillId="36" borderId="50" xfId="7" applyNumberFormat="1" applyFont="1" applyFill="1" applyBorder="1"/>
    <xf numFmtId="164" fontId="4" fillId="36" borderId="22" xfId="7" applyNumberFormat="1" applyFont="1" applyFill="1" applyBorder="1"/>
    <xf numFmtId="164" fontId="4" fillId="36" borderId="23" xfId="7" applyNumberFormat="1" applyFont="1" applyFill="1" applyBorder="1"/>
    <xf numFmtId="164" fontId="4" fillId="36" borderId="24" xfId="7" applyNumberFormat="1" applyFont="1" applyFill="1" applyBorder="1"/>
    <xf numFmtId="164" fontId="4" fillId="36" borderId="51" xfId="7" applyNumberFormat="1" applyFont="1" applyFill="1" applyBorder="1"/>
    <xf numFmtId="164" fontId="4" fillId="0" borderId="8" xfId="7" applyNumberFormat="1" applyFont="1" applyBorder="1"/>
    <xf numFmtId="10" fontId="4" fillId="0" borderId="20" xfId="20961" applyNumberFormat="1" applyFont="1" applyBorder="1"/>
    <xf numFmtId="10" fontId="4" fillId="36" borderId="24" xfId="20961" applyNumberFormat="1" applyFont="1" applyFill="1" applyBorder="1"/>
    <xf numFmtId="164" fontId="11" fillId="0" borderId="0" xfId="0" applyNumberFormat="1" applyFont="1"/>
    <xf numFmtId="164" fontId="4" fillId="0" borderId="52" xfId="7" applyNumberFormat="1" applyFont="1" applyBorder="1" applyAlignment="1">
      <alignment vertical="center"/>
    </xf>
    <xf numFmtId="164" fontId="4" fillId="0" borderId="62"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5" fillId="0" borderId="23" xfId="7" applyNumberFormat="1" applyFont="1" applyBorder="1" applyAlignment="1">
      <alignment vertical="center"/>
    </xf>
    <xf numFmtId="164" fontId="5" fillId="0" borderId="25" xfId="7" applyNumberFormat="1" applyFont="1" applyBorder="1" applyAlignment="1">
      <alignment vertical="center"/>
    </xf>
    <xf numFmtId="164" fontId="5" fillId="0" borderId="24" xfId="7" applyNumberFormat="1" applyFont="1" applyBorder="1" applyAlignment="1">
      <alignment vertical="center"/>
    </xf>
    <xf numFmtId="164" fontId="5" fillId="0" borderId="97" xfId="7" applyNumberFormat="1" applyFont="1" applyBorder="1" applyAlignment="1">
      <alignment vertical="center"/>
    </xf>
    <xf numFmtId="164" fontId="5" fillId="0" borderId="98" xfId="7" applyNumberFormat="1" applyFont="1" applyBorder="1" applyAlignment="1">
      <alignment vertical="center"/>
    </xf>
    <xf numFmtId="164" fontId="5" fillId="0" borderId="112" xfId="7" applyNumberFormat="1" applyFont="1" applyBorder="1" applyAlignment="1">
      <alignment vertical="center"/>
    </xf>
    <xf numFmtId="164" fontId="4" fillId="0" borderId="26" xfId="7" applyNumberFormat="1" applyFont="1" applyBorder="1" applyAlignment="1">
      <alignment vertical="center"/>
    </xf>
    <xf numFmtId="164" fontId="4" fillId="0" borderId="18" xfId="7" applyNumberFormat="1" applyFont="1" applyBorder="1" applyAlignment="1">
      <alignment vertical="center"/>
    </xf>
    <xf numFmtId="164" fontId="4" fillId="0" borderId="93" xfId="7" applyNumberFormat="1" applyFont="1" applyBorder="1" applyAlignment="1">
      <alignment vertical="center"/>
    </xf>
    <xf numFmtId="164" fontId="4" fillId="0" borderId="106" xfId="7" applyNumberFormat="1" applyFont="1" applyBorder="1" applyAlignment="1">
      <alignment vertical="center"/>
    </xf>
    <xf numFmtId="10" fontId="4" fillId="0" borderId="91" xfId="20961" applyNumberFormat="1" applyFont="1" applyBorder="1" applyAlignment="1">
      <alignment vertical="center"/>
    </xf>
    <xf numFmtId="10" fontId="4" fillId="0" borderId="108" xfId="20961" applyNumberFormat="1" applyFont="1" applyBorder="1" applyAlignment="1">
      <alignment vertical="center"/>
    </xf>
    <xf numFmtId="10" fontId="112" fillId="78" borderId="97" xfId="20961" applyNumberFormat="1" applyFont="1" applyFill="1" applyBorder="1" applyAlignment="1" applyProtection="1">
      <alignment horizontal="right" vertical="center"/>
    </xf>
    <xf numFmtId="164" fontId="116" fillId="0" borderId="0" xfId="7" applyNumberFormat="1" applyFont="1"/>
    <xf numFmtId="164" fontId="116" fillId="0" borderId="138" xfId="7" applyNumberFormat="1" applyFont="1" applyBorder="1"/>
    <xf numFmtId="164" fontId="119" fillId="0" borderId="138" xfId="7" applyNumberFormat="1" applyFont="1" applyBorder="1"/>
    <xf numFmtId="14" fontId="116" fillId="0" borderId="0" xfId="0" applyNumberFormat="1" applyFont="1" applyAlignment="1">
      <alignment horizontal="left"/>
    </xf>
    <xf numFmtId="164" fontId="115" fillId="0" borderId="146" xfId="7" applyNumberFormat="1" applyFont="1" applyBorder="1"/>
    <xf numFmtId="164" fontId="115" fillId="36" borderId="146" xfId="7" applyNumberFormat="1" applyFont="1" applyFill="1" applyBorder="1"/>
    <xf numFmtId="164" fontId="118" fillId="0" borderId="146" xfId="7" applyNumberFormat="1" applyFont="1" applyBorder="1"/>
    <xf numFmtId="164" fontId="116" fillId="0" borderId="0" xfId="0" applyNumberFormat="1" applyFont="1"/>
    <xf numFmtId="164" fontId="116" fillId="0" borderId="146" xfId="7" applyNumberFormat="1" applyFont="1" applyBorder="1"/>
    <xf numFmtId="164" fontId="119" fillId="0" borderId="146" xfId="7" applyNumberFormat="1" applyFont="1" applyBorder="1"/>
    <xf numFmtId="164" fontId="115" fillId="0" borderId="0" xfId="0" applyNumberFormat="1" applyFont="1"/>
    <xf numFmtId="164" fontId="115" fillId="0" borderId="0" xfId="7" applyNumberFormat="1" applyFont="1"/>
    <xf numFmtId="164" fontId="9" fillId="0" borderId="146" xfId="7" applyNumberFormat="1" applyFont="1" applyBorder="1"/>
    <xf numFmtId="0" fontId="9" fillId="81" borderId="146" xfId="0" applyFont="1" applyFill="1" applyBorder="1"/>
    <xf numFmtId="164" fontId="115" fillId="0" borderId="146" xfId="7" applyNumberFormat="1" applyFont="1" applyBorder="1" applyAlignment="1">
      <alignment horizontal="left" indent="1"/>
    </xf>
    <xf numFmtId="164" fontId="115" fillId="0" borderId="155" xfId="7" applyNumberFormat="1" applyFont="1" applyBorder="1"/>
    <xf numFmtId="164" fontId="118" fillId="0" borderId="67" xfId="7" applyNumberFormat="1" applyFont="1" applyBorder="1"/>
    <xf numFmtId="164" fontId="118" fillId="0" borderId="155" xfId="7" applyNumberFormat="1" applyFont="1" applyBorder="1"/>
    <xf numFmtId="164" fontId="115" fillId="0" borderId="156" xfId="7" applyNumberFormat="1" applyFont="1" applyBorder="1" applyAlignment="1">
      <alignment horizontal="left" indent="1"/>
    </xf>
    <xf numFmtId="164" fontId="115" fillId="0" borderId="156" xfId="7" applyNumberFormat="1" applyFont="1" applyBorder="1" applyAlignment="1">
      <alignment horizontal="left" indent="2"/>
    </xf>
    <xf numFmtId="164" fontId="115" fillId="0" borderId="156" xfId="7" applyNumberFormat="1" applyFont="1" applyBorder="1" applyAlignment="1">
      <alignment horizontal="left" indent="3"/>
    </xf>
    <xf numFmtId="164" fontId="115" fillId="0" borderId="154" xfId="7" applyNumberFormat="1" applyFont="1" applyBorder="1" applyAlignment="1">
      <alignment horizontal="left" wrapText="1" indent="1"/>
    </xf>
    <xf numFmtId="164" fontId="115" fillId="0" borderId="153" xfId="7" applyNumberFormat="1" applyFont="1" applyBorder="1"/>
    <xf numFmtId="164" fontId="115" fillId="0" borderId="152" xfId="7" applyNumberFormat="1" applyFont="1" applyBorder="1"/>
    <xf numFmtId="164" fontId="9" fillId="0" borderId="146" xfId="0" applyNumberFormat="1" applyFont="1" applyBorder="1" applyAlignment="1">
      <alignment horizontal="left" vertical="center" wrapText="1"/>
    </xf>
    <xf numFmtId="164" fontId="115" fillId="0" borderId="146" xfId="7" applyNumberFormat="1" applyFont="1" applyBorder="1" applyAlignment="1">
      <alignment horizontal="left" vertical="center" wrapText="1"/>
    </xf>
    <xf numFmtId="164" fontId="115" fillId="0" borderId="146" xfId="7" applyNumberFormat="1" applyFont="1" applyBorder="1" applyAlignment="1">
      <alignment horizontal="center" vertical="center" wrapText="1"/>
    </xf>
    <xf numFmtId="164" fontId="115" fillId="0" borderId="146" xfId="7" applyNumberFormat="1" applyFont="1" applyBorder="1" applyAlignment="1">
      <alignment horizontal="center" vertical="center"/>
    </xf>
    <xf numFmtId="164" fontId="124" fillId="0" borderId="0" xfId="7" applyNumberFormat="1" applyFont="1"/>
    <xf numFmtId="164" fontId="138" fillId="0" borderId="0" xfId="7" applyNumberFormat="1" applyFont="1"/>
    <xf numFmtId="164" fontId="9" fillId="0" borderId="146" xfId="0" applyNumberFormat="1" applyFont="1" applyBorder="1"/>
    <xf numFmtId="164" fontId="120" fillId="0" borderId="146" xfId="7" applyNumberFormat="1" applyFont="1" applyBorder="1"/>
    <xf numFmtId="10" fontId="120" fillId="0" borderId="146" xfId="20961" applyNumberFormat="1" applyFont="1" applyBorder="1"/>
    <xf numFmtId="10" fontId="155" fillId="0" borderId="146" xfId="20961" applyNumberFormat="1" applyFont="1" applyBorder="1"/>
    <xf numFmtId="43" fontId="120" fillId="0" borderId="146" xfId="7" applyFont="1" applyBorder="1"/>
    <xf numFmtId="43" fontId="155" fillId="0" borderId="146" xfId="7" applyFont="1" applyBorder="1"/>
    <xf numFmtId="164" fontId="8" fillId="0" borderId="138" xfId="7" applyNumberFormat="1" applyFont="1" applyBorder="1" applyAlignment="1">
      <alignment horizontal="right"/>
    </xf>
    <xf numFmtId="164" fontId="8" fillId="0" borderId="138" xfId="7" applyNumberFormat="1" applyFont="1" applyBorder="1" applyAlignment="1">
      <alignment horizontal="center" vertical="center" wrapText="1"/>
    </xf>
    <xf numFmtId="164" fontId="8" fillId="0" borderId="112" xfId="7" applyNumberFormat="1" applyFont="1" applyBorder="1" applyAlignment="1">
      <alignment horizontal="center" vertical="center" wrapText="1"/>
    </xf>
    <xf numFmtId="164" fontId="8" fillId="36" borderId="138" xfId="7" applyNumberFormat="1" applyFont="1" applyFill="1" applyBorder="1" applyAlignment="1">
      <alignment horizontal="right"/>
    </xf>
    <xf numFmtId="164" fontId="8" fillId="36" borderId="112" xfId="7" applyNumberFormat="1" applyFont="1" applyFill="1" applyBorder="1" applyAlignment="1">
      <alignment horizontal="right"/>
    </xf>
    <xf numFmtId="164" fontId="8" fillId="0" borderId="0" xfId="7" applyNumberFormat="1" applyFont="1" applyAlignment="1">
      <alignment horizontal="right"/>
    </xf>
    <xf numFmtId="164" fontId="118" fillId="36" borderId="146" xfId="7" applyNumberFormat="1" applyFont="1" applyFill="1" applyBorder="1"/>
    <xf numFmtId="0" fontId="8" fillId="0" borderId="156" xfId="0" applyFont="1" applyBorder="1" applyAlignment="1">
      <alignment horizontal="center" vertical="center" wrapText="1"/>
    </xf>
    <xf numFmtId="0" fontId="14" fillId="0" borderId="146" xfId="0" applyFont="1" applyBorder="1" applyAlignment="1">
      <alignment horizontal="center" vertical="center" wrapText="1"/>
    </xf>
    <xf numFmtId="0" fontId="15" fillId="0" borderId="146" xfId="0" applyFont="1" applyBorder="1" applyAlignment="1">
      <alignment horizontal="left" vertical="center" wrapText="1"/>
    </xf>
    <xf numFmtId="0" fontId="8" fillId="0" borderId="156" xfId="0" applyFont="1" applyBorder="1" applyAlignment="1">
      <alignment horizontal="right" vertical="center" wrapText="1"/>
    </xf>
    <xf numFmtId="0" fontId="6" fillId="0" borderId="146" xfId="0" applyFont="1" applyBorder="1" applyAlignment="1">
      <alignment vertical="center" wrapText="1"/>
    </xf>
    <xf numFmtId="164" fontId="6" fillId="0" borderId="146" xfId="7" applyNumberFormat="1" applyFont="1" applyBorder="1" applyAlignment="1" applyProtection="1">
      <alignment vertical="center" wrapText="1"/>
      <protection locked="0"/>
    </xf>
    <xf numFmtId="164" fontId="4" fillId="0" borderId="146" xfId="7" applyNumberFormat="1" applyFont="1" applyBorder="1" applyAlignment="1" applyProtection="1">
      <alignment vertical="center" wrapText="1"/>
      <protection locked="0"/>
    </xf>
    <xf numFmtId="164" fontId="4" fillId="0" borderId="155" xfId="7" applyNumberFormat="1" applyFont="1" applyBorder="1" applyAlignment="1" applyProtection="1">
      <alignment vertical="center" wrapText="1"/>
      <protection locked="0"/>
    </xf>
    <xf numFmtId="193" fontId="6" fillId="0" borderId="146" xfId="0" applyNumberFormat="1" applyFont="1" applyBorder="1" applyAlignment="1" applyProtection="1">
      <alignment horizontal="right" vertical="center" wrapText="1"/>
      <protection locked="0"/>
    </xf>
    <xf numFmtId="193" fontId="4" fillId="0" borderId="146" xfId="0" applyNumberFormat="1" applyFont="1" applyBorder="1" applyAlignment="1" applyProtection="1">
      <alignment vertical="center" wrapText="1"/>
      <protection locked="0"/>
    </xf>
    <xf numFmtId="193" fontId="4" fillId="0" borderId="155" xfId="0" applyNumberFormat="1" applyFont="1" applyBorder="1" applyAlignment="1" applyProtection="1">
      <alignmen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55"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0" borderId="155" xfId="20961" applyNumberFormat="1" applyFont="1" applyBorder="1" applyAlignment="1" applyProtection="1">
      <alignment vertical="center" wrapText="1"/>
      <protection locked="0"/>
    </xf>
    <xf numFmtId="0" fontId="8" fillId="2" borderId="156" xfId="0" applyFont="1" applyFill="1" applyBorder="1" applyAlignment="1">
      <alignment horizontal="right" vertical="center"/>
    </xf>
    <xf numFmtId="0" fontId="8" fillId="2" borderId="146" xfId="0" applyFont="1" applyFill="1" applyBorder="1" applyAlignment="1">
      <alignment vertical="center"/>
    </xf>
    <xf numFmtId="10" fontId="8" fillId="2" borderId="146" xfId="20961" applyNumberFormat="1" applyFont="1" applyFill="1" applyBorder="1" applyAlignment="1" applyProtection="1">
      <alignment vertical="center"/>
      <protection locked="0"/>
    </xf>
    <xf numFmtId="10" fontId="8" fillId="2" borderId="155" xfId="20961" applyNumberFormat="1" applyFont="1" applyFill="1" applyBorder="1" applyAlignment="1" applyProtection="1">
      <alignment vertical="center"/>
      <protection locked="0"/>
    </xf>
    <xf numFmtId="193" fontId="8" fillId="2" borderId="146" xfId="0" applyNumberFormat="1" applyFont="1" applyFill="1" applyBorder="1" applyAlignment="1" applyProtection="1">
      <alignment vertical="center"/>
      <protection locked="0"/>
    </xf>
    <xf numFmtId="0" fontId="14" fillId="0" borderId="156" xfId="0" applyFont="1" applyBorder="1" applyAlignment="1">
      <alignment horizontal="center" vertical="center" wrapText="1"/>
    </xf>
    <xf numFmtId="0" fontId="8" fillId="0" borderId="146" xfId="0" applyFont="1" applyBorder="1" applyAlignment="1">
      <alignment horizontal="left" vertical="center" wrapText="1"/>
    </xf>
    <xf numFmtId="193" fontId="8" fillId="2" borderId="155" xfId="0" applyNumberFormat="1" applyFont="1" applyFill="1" applyBorder="1" applyAlignment="1" applyProtection="1">
      <alignment vertical="center"/>
      <protection locked="0"/>
    </xf>
    <xf numFmtId="193" fontId="16" fillId="2" borderId="146" xfId="0" applyNumberFormat="1" applyFont="1" applyFill="1" applyBorder="1" applyAlignment="1" applyProtection="1">
      <alignment vertical="center"/>
      <protection locked="0"/>
    </xf>
    <xf numFmtId="193" fontId="16" fillId="2" borderId="155" xfId="0" applyNumberFormat="1" applyFont="1" applyFill="1" applyBorder="1" applyAlignment="1" applyProtection="1">
      <alignment vertical="center"/>
      <protection locked="0"/>
    </xf>
    <xf numFmtId="0" fontId="8" fillId="2" borderId="147" xfId="0" applyFont="1" applyFill="1" applyBorder="1" applyAlignment="1">
      <alignment vertical="center"/>
    </xf>
    <xf numFmtId="193" fontId="16" fillId="2" borderId="147" xfId="0" applyNumberFormat="1" applyFont="1" applyFill="1" applyBorder="1" applyAlignment="1" applyProtection="1">
      <alignment vertical="center"/>
      <protection locked="0"/>
    </xf>
    <xf numFmtId="0" fontId="8" fillId="2" borderId="154" xfId="0" applyFont="1" applyFill="1" applyBorder="1" applyAlignment="1">
      <alignment horizontal="right" vertical="center"/>
    </xf>
    <xf numFmtId="193" fontId="8" fillId="2" borderId="153" xfId="0" applyNumberFormat="1" applyFont="1" applyFill="1" applyBorder="1" applyAlignment="1" applyProtection="1">
      <alignment vertical="center"/>
      <protection locked="0"/>
    </xf>
    <xf numFmtId="10" fontId="16" fillId="2" borderId="153" xfId="20961" applyNumberFormat="1" applyFont="1" applyFill="1" applyBorder="1" applyAlignment="1" applyProtection="1">
      <alignment vertical="center"/>
      <protection locked="0"/>
    </xf>
    <xf numFmtId="10" fontId="16" fillId="2" borderId="152" xfId="20961" applyNumberFormat="1" applyFont="1" applyFill="1" applyBorder="1" applyAlignment="1" applyProtection="1">
      <alignment vertical="center"/>
      <protection locked="0"/>
    </xf>
    <xf numFmtId="0" fontId="0" fillId="0" borderId="156" xfId="0" applyBorder="1" applyAlignment="1">
      <alignment horizontal="center"/>
    </xf>
    <xf numFmtId="0" fontId="129" fillId="3" borderId="146" xfId="21414" applyFont="1" applyFill="1" applyBorder="1" applyAlignment="1">
      <alignment horizontal="left" vertical="center" wrapText="1"/>
    </xf>
    <xf numFmtId="164" fontId="21" fillId="0" borderId="161" xfId="7" applyNumberFormat="1" applyFont="1" applyBorder="1" applyAlignment="1">
      <alignment horizontal="center" vertical="center"/>
    </xf>
    <xf numFmtId="167" fontId="22" fillId="0" borderId="162" xfId="0" applyNumberFormat="1" applyFont="1" applyBorder="1" applyAlignment="1">
      <alignment horizontal="center"/>
    </xf>
    <xf numFmtId="0" fontId="130" fillId="0" borderId="146" xfId="21414" applyFont="1" applyBorder="1" applyAlignment="1">
      <alignment horizontal="left" vertical="center" wrapText="1" indent="1"/>
    </xf>
    <xf numFmtId="0" fontId="131" fillId="3" borderId="146" xfId="21414" applyFont="1" applyFill="1" applyBorder="1" applyAlignment="1">
      <alignment horizontal="left" vertical="center" wrapText="1"/>
    </xf>
    <xf numFmtId="0" fontId="130" fillId="3" borderId="146" xfId="21414" applyFont="1" applyFill="1" applyBorder="1" applyAlignment="1">
      <alignment horizontal="left" vertical="center" wrapText="1" indent="1"/>
    </xf>
    <xf numFmtId="0" fontId="132" fillId="0" borderId="146" xfId="21414" applyFont="1" applyBorder="1" applyAlignment="1">
      <alignment horizontal="left" vertical="center" wrapText="1" indent="1"/>
    </xf>
    <xf numFmtId="0" fontId="131" fillId="0" borderId="146" xfId="21414" applyFont="1" applyBorder="1" applyAlignment="1">
      <alignment horizontal="left" vertical="center" wrapText="1"/>
    </xf>
    <xf numFmtId="0" fontId="133" fillId="0" borderId="146" xfId="21414" applyFont="1" applyBorder="1" applyAlignment="1">
      <alignment horizontal="center" vertical="center" wrapText="1"/>
    </xf>
    <xf numFmtId="0" fontId="0" fillId="0" borderId="105" xfId="0" applyBorder="1" applyAlignment="1">
      <alignment horizontal="center"/>
    </xf>
    <xf numFmtId="0" fontId="130" fillId="0" borderId="147" xfId="21414" applyFont="1" applyBorder="1" applyAlignment="1">
      <alignment horizontal="left" vertical="center" wrapText="1" indent="1"/>
    </xf>
    <xf numFmtId="0" fontId="130" fillId="3" borderId="146" xfId="0" applyFont="1" applyFill="1" applyBorder="1" applyAlignment="1">
      <alignment horizontal="left" vertical="center" wrapText="1" indent="1"/>
    </xf>
    <xf numFmtId="164" fontId="22" fillId="0" borderId="146" xfId="7" applyNumberFormat="1" applyFont="1" applyBorder="1" applyAlignment="1">
      <alignment horizontal="center" vertical="center"/>
    </xf>
    <xf numFmtId="167" fontId="22" fillId="0" borderId="155" xfId="0" applyNumberFormat="1" applyFont="1" applyBorder="1" applyAlignment="1">
      <alignment horizontal="center"/>
    </xf>
    <xf numFmtId="0" fontId="131" fillId="0" borderId="146" xfId="0" applyFont="1" applyBorder="1" applyAlignment="1">
      <alignment horizontal="left" vertical="center" wrapText="1"/>
    </xf>
    <xf numFmtId="164" fontId="21" fillId="0" borderId="146" xfId="7" applyNumberFormat="1" applyFont="1" applyBorder="1" applyAlignment="1">
      <alignment horizontal="center" vertical="center"/>
    </xf>
    <xf numFmtId="164" fontId="21" fillId="0" borderId="146" xfId="7" applyNumberFormat="1" applyFont="1" applyBorder="1" applyAlignment="1">
      <alignment horizontal="center"/>
    </xf>
    <xf numFmtId="0" fontId="22" fillId="0" borderId="155" xfId="0" applyFont="1" applyBorder="1"/>
    <xf numFmtId="0" fontId="130" fillId="0" borderId="146" xfId="0" applyFont="1" applyBorder="1" applyAlignment="1">
      <alignment horizontal="left" vertical="center" wrapText="1" indent="1"/>
    </xf>
    <xf numFmtId="164" fontId="22" fillId="0" borderId="146" xfId="7" applyNumberFormat="1" applyFont="1" applyBorder="1" applyAlignment="1">
      <alignment horizontal="center"/>
    </xf>
    <xf numFmtId="164" fontId="22" fillId="0" borderId="146" xfId="7" applyNumberFormat="1" applyFont="1" applyBorder="1"/>
    <xf numFmtId="0" fontId="132" fillId="3" borderId="146" xfId="0" applyFont="1" applyFill="1" applyBorder="1" applyAlignment="1">
      <alignment horizontal="left" vertical="center" wrapText="1" indent="1"/>
    </xf>
    <xf numFmtId="0" fontId="132" fillId="0" borderId="146" xfId="0" applyFont="1" applyBorder="1" applyAlignment="1">
      <alignment horizontal="left" vertical="center" wrapText="1" indent="1"/>
    </xf>
    <xf numFmtId="0" fontId="134" fillId="0" borderId="146" xfId="0" applyFont="1" applyBorder="1" applyAlignment="1">
      <alignment horizontal="left"/>
    </xf>
    <xf numFmtId="0" fontId="0" fillId="0" borderId="154" xfId="0" applyBorder="1" applyAlignment="1">
      <alignment horizontal="center"/>
    </xf>
    <xf numFmtId="0" fontId="131" fillId="0" borderId="153" xfId="0" applyFont="1" applyBorder="1" applyAlignment="1">
      <alignment horizontal="left" vertical="center" wrapText="1"/>
    </xf>
    <xf numFmtId="164" fontId="21" fillId="0" borderId="153" xfId="7" applyNumberFormat="1" applyFont="1" applyBorder="1" applyAlignment="1">
      <alignment horizontal="center" vertical="center"/>
    </xf>
    <xf numFmtId="0" fontId="22" fillId="0" borderId="152" xfId="0" applyFont="1" applyBorder="1"/>
    <xf numFmtId="193" fontId="0" fillId="0" borderId="0" xfId="0" applyNumberFormat="1"/>
    <xf numFmtId="164" fontId="4" fillId="0" borderId="0" xfId="0" applyNumberFormat="1" applyFont="1" applyAlignment="1">
      <alignment horizontal="left" vertical="center"/>
    </xf>
    <xf numFmtId="164" fontId="108" fillId="0" borderId="0" xfId="0" applyNumberFormat="1" applyFont="1" applyAlignment="1">
      <alignment horizontal="left" vertical="center"/>
    </xf>
    <xf numFmtId="43" fontId="0" fillId="0" borderId="0" xfId="7" applyFont="1"/>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9" xfId="0" applyFont="1" applyBorder="1" applyAlignment="1">
      <alignment horizontal="center" vertical="center"/>
    </xf>
    <xf numFmtId="0" fontId="140" fillId="0" borderId="29" xfId="0" applyFont="1" applyBorder="1" applyAlignment="1">
      <alignment horizontal="center" vertical="center"/>
    </xf>
    <xf numFmtId="0" fontId="140" fillId="0" borderId="160" xfId="0" applyFont="1" applyBorder="1" applyAlignment="1">
      <alignment horizontal="center" vertical="center"/>
    </xf>
    <xf numFmtId="0" fontId="0" fillId="0" borderId="98"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27" fillId="0" borderId="142"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9" fillId="0" borderId="17" xfId="7" applyNumberFormat="1" applyFont="1" applyBorder="1" applyAlignment="1">
      <alignment horizontal="center"/>
    </xf>
    <xf numFmtId="164" fontId="9" fillId="0" borderId="18" xfId="7" applyNumberFormat="1"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1" xfId="0" applyFont="1" applyBorder="1" applyAlignment="1">
      <alignment horizontal="center"/>
    </xf>
    <xf numFmtId="0" fontId="5" fillId="36" borderId="116" xfId="0" applyFont="1" applyFill="1" applyBorder="1" applyAlignment="1">
      <alignment horizontal="center" vertical="center" wrapText="1"/>
    </xf>
    <xf numFmtId="0" fontId="5" fillId="36" borderId="28" xfId="0" applyFont="1" applyFill="1" applyBorder="1" applyAlignment="1">
      <alignment horizontal="center" vertical="center" wrapText="1"/>
    </xf>
    <xf numFmtId="0" fontId="5" fillId="36" borderId="113" xfId="0" applyFont="1" applyFill="1" applyBorder="1" applyAlignment="1">
      <alignment horizontal="center" vertical="center" wrapText="1"/>
    </xf>
    <xf numFmtId="0" fontId="5" fillId="36" borderId="96" xfId="0" applyFont="1" applyFill="1" applyBorder="1" applyAlignment="1">
      <alignment horizontal="center" vertical="center" wrapText="1"/>
    </xf>
    <xf numFmtId="0" fontId="4" fillId="86" borderId="7" xfId="0" applyFont="1" applyFill="1" applyBorder="1" applyAlignment="1">
      <alignment horizontal="center" vertical="center" wrapText="1"/>
    </xf>
    <xf numFmtId="0" fontId="4" fillId="86" borderId="146" xfId="0" applyFont="1" applyFill="1" applyBorder="1" applyAlignment="1">
      <alignment horizontal="center" vertical="center" wrapText="1"/>
    </xf>
    <xf numFmtId="0" fontId="4" fillId="86" borderId="7" xfId="11" applyFont="1" applyFill="1" applyBorder="1" applyAlignment="1">
      <alignment horizontal="center" vertical="top"/>
    </xf>
    <xf numFmtId="0" fontId="5" fillId="87" borderId="62" xfId="0" applyFont="1" applyFill="1" applyBorder="1" applyAlignment="1">
      <alignment horizontal="center" vertical="center" wrapText="1"/>
    </xf>
    <xf numFmtId="0" fontId="5" fillId="87" borderId="155" xfId="0" applyFont="1" applyFill="1" applyBorder="1" applyAlignment="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4" fillId="0" borderId="88" xfId="1" applyNumberFormat="1" applyFont="1" applyFill="1" applyBorder="1" applyAlignment="1" applyProtection="1">
      <alignment horizontal="center" vertical="center" wrapText="1"/>
      <protection locked="0"/>
    </xf>
    <xf numFmtId="164" fontId="14"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2" xfId="0" applyFont="1" applyBorder="1" applyAlignment="1">
      <alignment horizontal="left" vertical="center" wrapText="1"/>
    </xf>
    <xf numFmtId="0" fontId="118" fillId="0" borderId="123" xfId="0" applyFont="1" applyBorder="1" applyAlignment="1">
      <alignment horizontal="left" vertical="center" wrapText="1"/>
    </xf>
    <xf numFmtId="0" fontId="118" fillId="0" borderId="125" xfId="0" applyFont="1" applyBorder="1" applyAlignment="1">
      <alignment horizontal="left" vertical="center" wrapText="1"/>
    </xf>
    <xf numFmtId="0" fontId="118" fillId="0" borderId="126" xfId="0" applyFont="1" applyBorder="1" applyAlignment="1">
      <alignment horizontal="left" vertical="center" wrapText="1"/>
    </xf>
    <xf numFmtId="0" fontId="119" fillId="0" borderId="145" xfId="0" applyFont="1" applyBorder="1" applyAlignment="1">
      <alignment horizontal="center" vertical="center" wrapText="1"/>
    </xf>
    <xf numFmtId="0" fontId="119" fillId="0" borderId="144" xfId="0" applyFont="1" applyBorder="1" applyAlignment="1">
      <alignment horizontal="center" vertical="center" wrapText="1"/>
    </xf>
    <xf numFmtId="0" fontId="119" fillId="0" borderId="121"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24"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9" xfId="0" applyFont="1" applyBorder="1" applyAlignment="1">
      <alignment horizontal="center" vertical="center" wrapText="1"/>
    </xf>
    <xf numFmtId="0" fontId="115" fillId="0" borderId="148" xfId="0" applyFont="1" applyBorder="1" applyAlignment="1">
      <alignment horizontal="center" vertical="center" wrapText="1"/>
    </xf>
    <xf numFmtId="0" fontId="123" fillId="0" borderId="146" xfId="0" applyFont="1" applyBorder="1" applyAlignment="1">
      <alignment horizontal="center" vertical="center"/>
    </xf>
    <xf numFmtId="0" fontId="117" fillId="0" borderId="145" xfId="0" applyFont="1" applyBorder="1" applyAlignment="1">
      <alignment horizontal="center" vertical="center"/>
    </xf>
    <xf numFmtId="0" fontId="117" fillId="0" borderId="150" xfId="0" applyFont="1" applyBorder="1" applyAlignment="1">
      <alignment horizontal="center" vertical="center"/>
    </xf>
    <xf numFmtId="0" fontId="117" fillId="0" borderId="52" xfId="0" applyFont="1" applyBorder="1" applyAlignment="1">
      <alignment horizontal="center" vertical="center"/>
    </xf>
    <xf numFmtId="0" fontId="117" fillId="0" borderId="11" xfId="0" applyFont="1" applyBorder="1" applyAlignment="1">
      <alignment horizontal="center" vertical="center"/>
    </xf>
    <xf numFmtId="0" fontId="118" fillId="0" borderId="146" xfId="0" applyFont="1" applyBorder="1" applyAlignment="1">
      <alignment horizontal="center" vertical="center" wrapText="1"/>
    </xf>
    <xf numFmtId="0" fontId="118" fillId="0" borderId="145" xfId="0" applyFont="1" applyBorder="1" applyAlignment="1">
      <alignment horizontal="center" vertical="center" wrapText="1"/>
    </xf>
    <xf numFmtId="0" fontId="118" fillId="0" borderId="150" xfId="0" applyFont="1" applyBorder="1" applyAlignment="1">
      <alignment horizontal="center" vertical="center" wrapText="1"/>
    </xf>
    <xf numFmtId="0" fontId="118" fillId="0" borderId="127" xfId="0" applyFont="1" applyBorder="1" applyAlignment="1">
      <alignment horizontal="center" vertical="center" wrapText="1"/>
    </xf>
    <xf numFmtId="0" fontId="118" fillId="0" borderId="128"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51" xfId="0" applyFont="1" applyBorder="1" applyAlignment="1">
      <alignment horizontal="center" vertical="center" wrapText="1"/>
    </xf>
    <xf numFmtId="0" fontId="118" fillId="0" borderId="129"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9"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50"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5"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104" xfId="0" applyFont="1" applyBorder="1" applyAlignment="1">
      <alignment horizontal="center" vertical="center" wrapText="1"/>
    </xf>
    <xf numFmtId="0" fontId="118" fillId="0" borderId="53" xfId="0" applyFont="1" applyBorder="1" applyAlignment="1">
      <alignment horizontal="left" vertical="top" wrapText="1"/>
    </xf>
    <xf numFmtId="0" fontId="118" fillId="0" borderId="104" xfId="0" applyFont="1" applyBorder="1" applyAlignment="1">
      <alignment horizontal="left" vertical="top" wrapText="1"/>
    </xf>
    <xf numFmtId="0" fontId="118" fillId="0" borderId="61" xfId="0" applyFont="1" applyBorder="1" applyAlignment="1">
      <alignment horizontal="left" vertical="top" wrapText="1"/>
    </xf>
    <xf numFmtId="0" fontId="118" fillId="0" borderId="90" xfId="0" applyFont="1" applyBorder="1" applyAlignment="1">
      <alignment horizontal="left" vertical="top" wrapText="1"/>
    </xf>
    <xf numFmtId="0" fontId="118" fillId="0" borderId="118" xfId="0" applyFont="1" applyBorder="1" applyAlignment="1">
      <alignment horizontal="left" vertical="top" wrapText="1"/>
    </xf>
    <xf numFmtId="0" fontId="118" fillId="0" borderId="157" xfId="0" applyFont="1" applyBorder="1" applyAlignment="1">
      <alignment horizontal="left" vertical="top" wrapText="1"/>
    </xf>
    <xf numFmtId="0" fontId="118" fillId="0" borderId="158" xfId="0" applyFont="1" applyBorder="1" applyAlignment="1">
      <alignment horizontal="center" vertical="center" wrapText="1"/>
    </xf>
    <xf numFmtId="0" fontId="118" fillId="0" borderId="67" xfId="0" applyFont="1" applyBorder="1" applyAlignment="1">
      <alignment horizontal="center" vertical="center" wrapText="1"/>
    </xf>
    <xf numFmtId="0" fontId="115" fillId="0" borderId="145" xfId="0" applyFont="1" applyBorder="1" applyAlignment="1">
      <alignment horizontal="center" vertical="top" wrapText="1"/>
    </xf>
    <xf numFmtId="0" fontId="115" fillId="0" borderId="144" xfId="0" applyFont="1" applyBorder="1" applyAlignment="1">
      <alignment horizontal="center" vertical="top" wrapText="1"/>
    </xf>
    <xf numFmtId="0" fontId="115" fillId="0" borderId="151" xfId="0" applyFont="1" applyBorder="1" applyAlignment="1">
      <alignment horizontal="center" vertical="top" wrapText="1"/>
    </xf>
    <xf numFmtId="0" fontId="115" fillId="0" borderId="148" xfId="0" applyFont="1" applyBorder="1" applyAlignment="1">
      <alignment horizontal="center" vertical="top" wrapText="1"/>
    </xf>
    <xf numFmtId="0" fontId="104" fillId="0" borderId="130" xfId="0" applyFont="1" applyBorder="1" applyAlignment="1">
      <alignment horizontal="left" vertical="top" wrapText="1"/>
    </xf>
    <xf numFmtId="0" fontId="104" fillId="0" borderId="131" xfId="0" applyFont="1" applyBorder="1" applyAlignment="1">
      <alignment horizontal="left" vertical="top" wrapText="1"/>
    </xf>
    <xf numFmtId="0" fontId="121" fillId="0" borderId="146" xfId="0" applyFont="1" applyBorder="1" applyAlignment="1">
      <alignment horizontal="center" vertical="center"/>
    </xf>
    <xf numFmtId="0" fontId="120" fillId="0" borderId="146" xfId="0" applyFont="1" applyBorder="1" applyAlignment="1">
      <alignment horizontal="center" vertical="center" wrapText="1"/>
    </xf>
    <xf numFmtId="0" fontId="120" fillId="0" borderId="147" xfId="0" applyFont="1" applyBorder="1" applyAlignment="1">
      <alignment horizontal="center" vertical="center" wrapText="1"/>
    </xf>
    <xf numFmtId="0" fontId="104" fillId="76" borderId="149" xfId="0" applyFont="1" applyFill="1" applyBorder="1" applyAlignment="1">
      <alignment horizontal="center" vertical="center" wrapText="1"/>
    </xf>
    <xf numFmtId="0" fontId="104" fillId="76" borderId="148" xfId="0" applyFont="1" applyFill="1" applyBorder="1" applyAlignment="1">
      <alignment horizontal="center" vertical="center" wrapText="1"/>
    </xf>
    <xf numFmtId="0" fontId="105" fillId="0" borderId="149" xfId="0" applyFont="1" applyBorder="1" applyAlignment="1">
      <alignment horizontal="left" vertical="center" wrapText="1"/>
    </xf>
    <xf numFmtId="0" fontId="105" fillId="0" borderId="148" xfId="0" applyFont="1" applyBorder="1" applyAlignment="1">
      <alignment horizontal="left" vertical="center" wrapText="1"/>
    </xf>
    <xf numFmtId="0" fontId="105" fillId="0" borderId="149" xfId="13" applyFont="1" applyBorder="1" applyAlignment="1" applyProtection="1">
      <alignment horizontal="left" vertical="top" wrapText="1"/>
      <protection locked="0"/>
    </xf>
    <xf numFmtId="0" fontId="105" fillId="0" borderId="148" xfId="13" applyFont="1" applyBorder="1" applyAlignment="1" applyProtection="1">
      <alignment horizontal="left" vertical="top" wrapText="1"/>
      <protection locked="0"/>
    </xf>
    <xf numFmtId="0" fontId="105" fillId="0" borderId="149" xfId="0" applyFont="1" applyBorder="1" applyAlignment="1">
      <alignment horizontal="left" vertical="top" wrapText="1"/>
    </xf>
    <xf numFmtId="0" fontId="105" fillId="0" borderId="148" xfId="0" applyFont="1" applyBorder="1" applyAlignment="1">
      <alignment horizontal="left" vertical="top" wrapText="1"/>
    </xf>
    <xf numFmtId="49" fontId="105" fillId="0" borderId="0" xfId="0" applyNumberFormat="1" applyFont="1" applyAlignment="1">
      <alignment horizontal="center" vertical="center"/>
    </xf>
    <xf numFmtId="0" fontId="105" fillId="0" borderId="146" xfId="0" applyFont="1" applyBorder="1" applyAlignment="1">
      <alignment horizontal="left" vertical="top" wrapText="1"/>
    </xf>
    <xf numFmtId="0" fontId="105" fillId="0" borderId="146" xfId="0" applyFont="1" applyBorder="1" applyAlignment="1">
      <alignment horizontal="left" vertical="center" wrapText="1"/>
    </xf>
    <xf numFmtId="0" fontId="104" fillId="76" borderId="146" xfId="0" applyFont="1" applyFill="1" applyBorder="1" applyAlignment="1">
      <alignment horizontal="center" vertical="center" wrapText="1"/>
    </xf>
    <xf numFmtId="0" fontId="105" fillId="0" borderId="146" xfId="0" applyFont="1" applyBorder="1" applyAlignment="1">
      <alignment horizontal="center"/>
    </xf>
    <xf numFmtId="0" fontId="105" fillId="0" borderId="98" xfId="0" applyFont="1" applyBorder="1" applyAlignment="1">
      <alignment horizontal="left" vertical="center" wrapText="1"/>
    </xf>
    <xf numFmtId="0" fontId="105" fillId="0" borderId="96" xfId="0" applyFont="1" applyBorder="1" applyAlignment="1">
      <alignment horizontal="left" vertical="center" wrapText="1"/>
    </xf>
    <xf numFmtId="0" fontId="104" fillId="0" borderId="146" xfId="0" applyFont="1" applyBorder="1" applyAlignment="1">
      <alignment horizontal="center" vertical="center"/>
    </xf>
    <xf numFmtId="0" fontId="105" fillId="3" borderId="149"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4" fillId="0" borderId="83" xfId="0" applyFont="1" applyBorder="1" applyAlignment="1">
      <alignment horizontal="center" vertical="center"/>
    </xf>
    <xf numFmtId="0" fontId="104" fillId="76" borderId="80" xfId="0" applyFont="1" applyFill="1" applyBorder="1" applyAlignment="1">
      <alignment horizontal="center" vertical="center" wrapText="1"/>
    </xf>
    <xf numFmtId="0" fontId="104" fillId="76" borderId="0" xfId="0" applyFont="1" applyFill="1" applyAlignment="1">
      <alignment horizontal="center" vertical="center" wrapText="1"/>
    </xf>
    <xf numFmtId="0" fontId="104" fillId="76" borderId="81" xfId="0" applyFont="1" applyFill="1" applyBorder="1" applyAlignment="1">
      <alignment horizontal="center" vertical="center" wrapText="1"/>
    </xf>
    <xf numFmtId="0" fontId="105" fillId="0" borderId="98" xfId="0" applyFont="1" applyBorder="1" applyAlignment="1">
      <alignment vertical="center" wrapText="1"/>
    </xf>
    <xf numFmtId="0" fontId="105" fillId="0" borderId="96" xfId="0" applyFont="1" applyBorder="1" applyAlignment="1">
      <alignment vertical="center" wrapText="1"/>
    </xf>
    <xf numFmtId="0" fontId="104" fillId="76" borderId="85" xfId="0" applyFont="1" applyFill="1" applyBorder="1" applyAlignment="1">
      <alignment horizontal="center" vertical="center"/>
    </xf>
    <xf numFmtId="0" fontId="104" fillId="76" borderId="86" xfId="0" applyFont="1" applyFill="1" applyBorder="1" applyAlignment="1">
      <alignment horizontal="center" vertical="center"/>
    </xf>
    <xf numFmtId="0" fontId="104" fillId="76" borderId="87" xfId="0" applyFont="1" applyFill="1" applyBorder="1" applyAlignment="1">
      <alignment horizontal="center" vertical="center"/>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75" xfId="0" applyFont="1" applyBorder="1" applyAlignment="1">
      <alignment horizontal="left" vertical="center" wrapText="1"/>
    </xf>
    <xf numFmtId="0" fontId="105" fillId="0" borderId="76" xfId="0" applyFont="1" applyBorder="1" applyAlignment="1">
      <alignment horizontal="left" vertical="center" wrapText="1"/>
    </xf>
    <xf numFmtId="0" fontId="104" fillId="76" borderId="71" xfId="0" applyFont="1" applyFill="1" applyBorder="1" applyAlignment="1">
      <alignment horizontal="center" vertical="center" wrapText="1"/>
    </xf>
    <xf numFmtId="0" fontId="104" fillId="76" borderId="72" xfId="0" applyFont="1" applyFill="1" applyBorder="1" applyAlignment="1">
      <alignment horizontal="center" vertical="center" wrapText="1"/>
    </xf>
    <xf numFmtId="0" fontId="104" fillId="76" borderId="73" xfId="0" applyFont="1" applyFill="1" applyBorder="1" applyAlignment="1">
      <alignment horizontal="center" vertical="center" wrapText="1"/>
    </xf>
    <xf numFmtId="0" fontId="105" fillId="0" borderId="52" xfId="0" applyFont="1" applyBorder="1" applyAlignment="1">
      <alignment horizontal="left" vertical="center" wrapText="1"/>
    </xf>
    <xf numFmtId="0" fontId="105" fillId="0" borderId="11" xfId="0" applyFont="1" applyBorder="1" applyAlignment="1">
      <alignment horizontal="left" vertical="center" wrapText="1"/>
    </xf>
    <xf numFmtId="0" fontId="154" fillId="3" borderId="98" xfId="0" applyFont="1" applyFill="1" applyBorder="1" applyAlignment="1">
      <alignment horizontal="left" vertical="center" wrapText="1"/>
    </xf>
    <xf numFmtId="0" fontId="154" fillId="3" borderId="96" xfId="0" applyFont="1" applyFill="1" applyBorder="1" applyAlignment="1">
      <alignment horizontal="left" vertical="center" wrapText="1"/>
    </xf>
    <xf numFmtId="0" fontId="105" fillId="0" borderId="139" xfId="0" applyFont="1" applyBorder="1" applyAlignment="1">
      <alignment horizontal="left" vertical="center" wrapText="1"/>
    </xf>
    <xf numFmtId="0" fontId="105" fillId="0" borderId="140" xfId="0" applyFont="1" applyBorder="1" applyAlignment="1">
      <alignment horizontal="left" vertical="center" wrapText="1"/>
    </xf>
    <xf numFmtId="0" fontId="105" fillId="0" borderId="141" xfId="0" applyFont="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Border="1" applyAlignment="1">
      <alignment horizontal="left" vertical="center" wrapText="1"/>
    </xf>
    <xf numFmtId="0" fontId="105" fillId="0" borderId="79" xfId="0" applyFont="1" applyBorder="1" applyAlignment="1">
      <alignment horizontal="left" vertical="center" wrapText="1"/>
    </xf>
    <xf numFmtId="0" fontId="105" fillId="0" borderId="52" xfId="0" applyFont="1" applyBorder="1" applyAlignment="1">
      <alignment vertical="center" wrapText="1"/>
    </xf>
    <xf numFmtId="0" fontId="105" fillId="0" borderId="11" xfId="0" applyFont="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4" fillId="0" borderId="68" xfId="0" applyFont="1" applyBorder="1" applyAlignment="1">
      <alignment horizontal="center" vertical="center"/>
    </xf>
    <xf numFmtId="0" fontId="104" fillId="0" borderId="69" xfId="0" applyFont="1" applyBorder="1" applyAlignment="1">
      <alignment horizontal="center" vertical="center"/>
    </xf>
    <xf numFmtId="0" fontId="104" fillId="0" borderId="70" xfId="0" applyFont="1" applyBorder="1" applyAlignment="1">
      <alignment horizontal="center" vertical="center"/>
    </xf>
    <xf numFmtId="0" fontId="105" fillId="0" borderId="97" xfId="0" applyFont="1" applyBorder="1" applyAlignment="1">
      <alignment horizontal="left" vertical="center" wrapText="1"/>
    </xf>
    <xf numFmtId="0" fontId="154" fillId="3" borderId="98" xfId="0" applyFont="1" applyFill="1" applyBorder="1" applyAlignment="1">
      <alignment vertical="center" wrapText="1"/>
    </xf>
    <xf numFmtId="0" fontId="154" fillId="3" borderId="96" xfId="0" applyFont="1" applyFill="1" applyBorder="1" applyAlignment="1">
      <alignment vertical="center" wrapText="1"/>
    </xf>
    <xf numFmtId="0" fontId="105" fillId="0" borderId="98" xfId="0" applyFont="1" applyBorder="1" applyAlignment="1">
      <alignment horizontal="left"/>
    </xf>
    <xf numFmtId="0" fontId="105" fillId="0" borderId="96" xfId="0" applyFont="1" applyBorder="1" applyAlignment="1">
      <alignment horizontal="left"/>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7"/>
  <sheetViews>
    <sheetView tabSelected="1" zoomScale="80" zoomScaleNormal="80" workbookViewId="0">
      <pane xSplit="1" ySplit="7" topLeftCell="B8" activePane="bottomRight" state="frozen"/>
      <selection pane="topRight" activeCell="B1" sqref="B1"/>
      <selection pane="bottomLeft" activeCell="A8" sqref="A8"/>
      <selection pane="bottomRight" activeCell="G13" sqref="G13"/>
    </sheetView>
  </sheetViews>
  <sheetFormatPr defaultRowHeight="15"/>
  <cols>
    <col min="1" max="1" width="10.28515625" style="1" customWidth="1"/>
    <col min="2" max="2" width="153" bestFit="1" customWidth="1"/>
    <col min="3" max="3" width="39.42578125" customWidth="1"/>
    <col min="7" max="7" width="25" customWidth="1"/>
  </cols>
  <sheetData>
    <row r="1" spans="1:3" ht="15.75">
      <c r="A1" s="4"/>
      <c r="B1" s="113" t="s">
        <v>159</v>
      </c>
      <c r="C1" s="45"/>
    </row>
    <row r="2" spans="1:3" s="110" customFormat="1" ht="15.75">
      <c r="A2" s="154">
        <v>1</v>
      </c>
      <c r="B2" s="111" t="s">
        <v>160</v>
      </c>
      <c r="C2" s="583" t="s">
        <v>1001</v>
      </c>
    </row>
    <row r="3" spans="1:3" s="110" customFormat="1" ht="15.75">
      <c r="A3" s="154">
        <v>2</v>
      </c>
      <c r="B3" s="112" t="s">
        <v>161</v>
      </c>
      <c r="C3" s="583" t="s">
        <v>1002</v>
      </c>
    </row>
    <row r="4" spans="1:3" s="110" customFormat="1" ht="15.75">
      <c r="A4" s="154">
        <v>3</v>
      </c>
      <c r="B4" s="112" t="s">
        <v>162</v>
      </c>
      <c r="C4" s="583" t="s">
        <v>1003</v>
      </c>
    </row>
    <row r="5" spans="1:3" s="110" customFormat="1" ht="15.75">
      <c r="A5" s="155">
        <v>4</v>
      </c>
      <c r="B5" s="115" t="s">
        <v>163</v>
      </c>
      <c r="C5" s="584" t="s">
        <v>1004</v>
      </c>
    </row>
    <row r="6" spans="1:3" s="114" customFormat="1" ht="65.25" customHeight="1">
      <c r="A6" s="763" t="s">
        <v>321</v>
      </c>
      <c r="B6" s="764"/>
      <c r="C6" s="764"/>
    </row>
    <row r="7" spans="1:3">
      <c r="A7" s="237" t="s">
        <v>251</v>
      </c>
      <c r="B7" s="238" t="s">
        <v>164</v>
      </c>
    </row>
    <row r="8" spans="1:3">
      <c r="A8" s="239">
        <v>1</v>
      </c>
      <c r="B8" s="235" t="s">
        <v>139</v>
      </c>
    </row>
    <row r="9" spans="1:3">
      <c r="A9" s="239">
        <v>2</v>
      </c>
      <c r="B9" s="235" t="s">
        <v>165</v>
      </c>
    </row>
    <row r="10" spans="1:3">
      <c r="A10" s="239">
        <v>3</v>
      </c>
      <c r="B10" s="235" t="s">
        <v>166</v>
      </c>
    </row>
    <row r="11" spans="1:3">
      <c r="A11" s="239">
        <v>4</v>
      </c>
      <c r="B11" s="235" t="s">
        <v>167</v>
      </c>
    </row>
    <row r="12" spans="1:3">
      <c r="A12" s="239">
        <v>5</v>
      </c>
      <c r="B12" s="235" t="s">
        <v>107</v>
      </c>
    </row>
    <row r="13" spans="1:3">
      <c r="A13" s="239">
        <v>6</v>
      </c>
      <c r="B13" s="240" t="s">
        <v>91</v>
      </c>
    </row>
    <row r="14" spans="1:3">
      <c r="A14" s="239">
        <v>7</v>
      </c>
      <c r="B14" s="235" t="s">
        <v>168</v>
      </c>
    </row>
    <row r="15" spans="1:3">
      <c r="A15" s="239">
        <v>8</v>
      </c>
      <c r="B15" s="235" t="s">
        <v>171</v>
      </c>
    </row>
    <row r="16" spans="1:3">
      <c r="A16" s="239">
        <v>9</v>
      </c>
      <c r="B16" s="235" t="s">
        <v>85</v>
      </c>
    </row>
    <row r="17" spans="1:2">
      <c r="A17" s="241" t="s">
        <v>378</v>
      </c>
      <c r="B17" s="235" t="s">
        <v>358</v>
      </c>
    </row>
    <row r="18" spans="1:2">
      <c r="A18" s="241">
        <v>9.1999999999999993</v>
      </c>
      <c r="B18" s="235" t="s">
        <v>980</v>
      </c>
    </row>
    <row r="19" spans="1:2">
      <c r="A19" s="241">
        <v>9.3000000000000007</v>
      </c>
      <c r="B19" s="235" t="s">
        <v>981</v>
      </c>
    </row>
    <row r="20" spans="1:2">
      <c r="A20" s="239">
        <v>10</v>
      </c>
      <c r="B20" s="235" t="s">
        <v>172</v>
      </c>
    </row>
    <row r="21" spans="1:2">
      <c r="A21" s="239">
        <v>11</v>
      </c>
      <c r="B21" s="240" t="s">
        <v>155</v>
      </c>
    </row>
    <row r="22" spans="1:2">
      <c r="A22" s="239">
        <v>12</v>
      </c>
      <c r="B22" s="240" t="s">
        <v>152</v>
      </c>
    </row>
    <row r="23" spans="1:2">
      <c r="A23" s="239">
        <v>13</v>
      </c>
      <c r="B23" s="242" t="s">
        <v>297</v>
      </c>
    </row>
    <row r="24" spans="1:2">
      <c r="A24" s="239">
        <v>14</v>
      </c>
      <c r="B24" s="235" t="s">
        <v>351</v>
      </c>
    </row>
    <row r="25" spans="1:2">
      <c r="A25" s="239">
        <v>15</v>
      </c>
      <c r="B25" s="235" t="s">
        <v>74</v>
      </c>
    </row>
    <row r="26" spans="1:2">
      <c r="A26" s="239">
        <v>15.1</v>
      </c>
      <c r="B26" s="235" t="s">
        <v>387</v>
      </c>
    </row>
    <row r="27" spans="1:2">
      <c r="A27" s="239">
        <v>16</v>
      </c>
      <c r="B27" s="235" t="s">
        <v>453</v>
      </c>
    </row>
    <row r="28" spans="1:2">
      <c r="A28" s="239">
        <v>17</v>
      </c>
      <c r="B28" s="235" t="s">
        <v>677</v>
      </c>
    </row>
    <row r="29" spans="1:2">
      <c r="A29" s="239">
        <v>18</v>
      </c>
      <c r="B29" s="235" t="s">
        <v>937</v>
      </c>
    </row>
    <row r="30" spans="1:2">
      <c r="A30" s="239">
        <v>19</v>
      </c>
      <c r="B30" s="235" t="s">
        <v>938</v>
      </c>
    </row>
    <row r="31" spans="1:2">
      <c r="A31" s="239">
        <v>20</v>
      </c>
      <c r="B31" s="235" t="s">
        <v>939</v>
      </c>
    </row>
    <row r="32" spans="1:2">
      <c r="A32" s="239">
        <v>21</v>
      </c>
      <c r="B32" s="235" t="s">
        <v>546</v>
      </c>
    </row>
    <row r="33" spans="1:2">
      <c r="A33" s="239">
        <v>22</v>
      </c>
      <c r="B33" s="235" t="s">
        <v>940</v>
      </c>
    </row>
    <row r="34" spans="1:2" ht="25.5">
      <c r="A34" s="239">
        <v>23</v>
      </c>
      <c r="B34" s="531" t="s">
        <v>936</v>
      </c>
    </row>
    <row r="35" spans="1:2">
      <c r="A35" s="239">
        <v>24</v>
      </c>
      <c r="B35" s="235" t="s">
        <v>941</v>
      </c>
    </row>
    <row r="36" spans="1:2">
      <c r="A36" s="239">
        <v>25</v>
      </c>
      <c r="B36" s="235" t="s">
        <v>942</v>
      </c>
    </row>
    <row r="37" spans="1:2">
      <c r="A37" s="239">
        <v>26</v>
      </c>
      <c r="B37" s="235" t="s">
        <v>722</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7" location="'16. NSFR'!A1" display="წმინდა სტაბილური დაფინანსების კოეფიციენტი" xr:uid="{00000000-0004-0000-0000-000011000000}"/>
    <hyperlink ref="B28"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2" location="'21. NPL'!A1" display="უმოქმედო სესხების ცვლილება" xr:uid="{00000000-0004-0000-0000-000015000000}"/>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1" location="'20. Reserves'!A1" display="რეზერვის ცვლილება სესხებზე და კორპორატიულ სავალო ფასიანი ქაღალდებზე" xr:uid="{00000000-0004-0000-0000-00001A000000}"/>
    <hyperlink ref="B37"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1" customWidth="1"/>
    <col min="4" max="4" width="9.5703125" bestFit="1" customWidth="1"/>
  </cols>
  <sheetData>
    <row r="1" spans="1:6" ht="15.75">
      <c r="A1" s="11" t="s">
        <v>108</v>
      </c>
      <c r="B1" s="10" t="str">
        <f>Info!C2</f>
        <v>სს "ბანკი ქართუ"</v>
      </c>
      <c r="D1" s="1"/>
      <c r="E1" s="1"/>
      <c r="F1" s="1"/>
    </row>
    <row r="2" spans="1:6" s="11" customFormat="1" ht="15.75" customHeight="1">
      <c r="A2" s="11" t="s">
        <v>109</v>
      </c>
      <c r="B2" s="585">
        <f>'1. key ratios'!B2</f>
        <v>45657</v>
      </c>
    </row>
    <row r="3" spans="1:6" s="11" customFormat="1" ht="15.75" customHeight="1"/>
    <row r="4" spans="1:6" ht="15.75" thickBot="1">
      <c r="A4" s="1" t="s">
        <v>257</v>
      </c>
      <c r="B4" s="21" t="s">
        <v>85</v>
      </c>
    </row>
    <row r="5" spans="1:6">
      <c r="A5" s="74" t="s">
        <v>25</v>
      </c>
      <c r="B5" s="75"/>
      <c r="C5" s="76" t="s">
        <v>26</v>
      </c>
    </row>
    <row r="6" spans="1:6">
      <c r="A6" s="77">
        <v>1</v>
      </c>
      <c r="B6" s="41" t="s">
        <v>27</v>
      </c>
      <c r="C6" s="600">
        <f>SUM(C7:C11)</f>
        <v>422856018.52844203</v>
      </c>
      <c r="D6" s="582"/>
      <c r="F6" s="582"/>
    </row>
    <row r="7" spans="1:6">
      <c r="A7" s="77">
        <v>2</v>
      </c>
      <c r="B7" s="38" t="s">
        <v>28</v>
      </c>
      <c r="C7" s="601">
        <v>114430000</v>
      </c>
      <c r="D7" s="582"/>
      <c r="F7" s="582"/>
    </row>
    <row r="8" spans="1:6">
      <c r="A8" s="77">
        <v>3</v>
      </c>
      <c r="B8" s="33" t="s">
        <v>29</v>
      </c>
      <c r="C8" s="601">
        <v>0</v>
      </c>
      <c r="D8" s="582"/>
      <c r="F8" s="582"/>
    </row>
    <row r="9" spans="1:6">
      <c r="A9" s="77">
        <v>4</v>
      </c>
      <c r="B9" s="33" t="s">
        <v>30</v>
      </c>
      <c r="C9" s="601">
        <v>0</v>
      </c>
      <c r="D9" s="582"/>
      <c r="F9" s="582"/>
    </row>
    <row r="10" spans="1:6">
      <c r="A10" s="77">
        <v>5</v>
      </c>
      <c r="B10" s="33" t="s">
        <v>31</v>
      </c>
      <c r="C10" s="601">
        <v>7438034.3799999999</v>
      </c>
      <c r="D10" s="582"/>
      <c r="F10" s="582"/>
    </row>
    <row r="11" spans="1:6">
      <c r="A11" s="77">
        <v>6</v>
      </c>
      <c r="B11" s="39" t="s">
        <v>32</v>
      </c>
      <c r="C11" s="601">
        <v>300987984.14844203</v>
      </c>
      <c r="D11" s="582"/>
      <c r="F11" s="582"/>
    </row>
    <row r="12" spans="1:6" s="2" customFormat="1">
      <c r="A12" s="77">
        <v>7</v>
      </c>
      <c r="B12" s="41" t="s">
        <v>33</v>
      </c>
      <c r="C12" s="602">
        <f>SUM(C13:C28)</f>
        <v>9787242.0600000005</v>
      </c>
      <c r="D12" s="582"/>
      <c r="E12"/>
      <c r="F12" s="582"/>
    </row>
    <row r="13" spans="1:6" s="2" customFormat="1">
      <c r="A13" s="77">
        <v>8</v>
      </c>
      <c r="B13" s="40" t="s">
        <v>34</v>
      </c>
      <c r="C13" s="601">
        <v>0</v>
      </c>
      <c r="D13" s="582"/>
      <c r="E13"/>
      <c r="F13" s="582"/>
    </row>
    <row r="14" spans="1:6" s="2" customFormat="1" ht="25.5">
      <c r="A14" s="77">
        <v>9</v>
      </c>
      <c r="B14" s="34" t="s">
        <v>35</v>
      </c>
      <c r="C14" s="601">
        <v>0</v>
      </c>
      <c r="D14" s="582"/>
      <c r="E14"/>
      <c r="F14" s="582"/>
    </row>
    <row r="15" spans="1:6" s="2" customFormat="1">
      <c r="A15" s="77">
        <v>10</v>
      </c>
      <c r="B15" s="35" t="s">
        <v>36</v>
      </c>
      <c r="C15" s="601">
        <v>9787242.0600000005</v>
      </c>
      <c r="D15" s="582"/>
      <c r="E15"/>
      <c r="F15" s="582"/>
    </row>
    <row r="16" spans="1:6" s="2" customFormat="1">
      <c r="A16" s="77">
        <v>11</v>
      </c>
      <c r="B16" s="36" t="s">
        <v>37</v>
      </c>
      <c r="C16" s="601">
        <v>0</v>
      </c>
      <c r="D16" s="582"/>
      <c r="E16"/>
      <c r="F16" s="582"/>
    </row>
    <row r="17" spans="1:6" s="2" customFormat="1">
      <c r="A17" s="77">
        <v>12</v>
      </c>
      <c r="B17" s="35" t="s">
        <v>38</v>
      </c>
      <c r="C17" s="601">
        <v>0</v>
      </c>
      <c r="D17" s="582"/>
      <c r="E17"/>
      <c r="F17" s="582"/>
    </row>
    <row r="18" spans="1:6" s="2" customFormat="1">
      <c r="A18" s="77">
        <v>13</v>
      </c>
      <c r="B18" s="35" t="s">
        <v>39</v>
      </c>
      <c r="C18" s="601">
        <v>0</v>
      </c>
      <c r="D18" s="582"/>
      <c r="E18"/>
      <c r="F18" s="582"/>
    </row>
    <row r="19" spans="1:6" s="2" customFormat="1">
      <c r="A19" s="77">
        <v>14</v>
      </c>
      <c r="B19" s="35" t="s">
        <v>40</v>
      </c>
      <c r="C19" s="601">
        <v>0</v>
      </c>
      <c r="D19" s="582"/>
      <c r="E19"/>
      <c r="F19" s="582"/>
    </row>
    <row r="20" spans="1:6" s="2" customFormat="1" ht="25.5">
      <c r="A20" s="77">
        <v>15</v>
      </c>
      <c r="B20" s="35" t="s">
        <v>41</v>
      </c>
      <c r="C20" s="601">
        <v>0</v>
      </c>
      <c r="D20" s="582"/>
      <c r="E20"/>
      <c r="F20" s="582"/>
    </row>
    <row r="21" spans="1:6" s="2" customFormat="1" ht="25.5">
      <c r="A21" s="77">
        <v>16</v>
      </c>
      <c r="B21" s="34" t="s">
        <v>42</v>
      </c>
      <c r="C21" s="601">
        <v>0</v>
      </c>
      <c r="D21" s="582"/>
      <c r="E21"/>
      <c r="F21" s="582"/>
    </row>
    <row r="22" spans="1:6" s="2" customFormat="1">
      <c r="A22" s="77">
        <v>17</v>
      </c>
      <c r="B22" s="78" t="s">
        <v>43</v>
      </c>
      <c r="C22" s="601">
        <v>0</v>
      </c>
      <c r="D22" s="582"/>
      <c r="E22"/>
      <c r="F22" s="582"/>
    </row>
    <row r="23" spans="1:6" s="2" customFormat="1">
      <c r="A23" s="77">
        <v>18</v>
      </c>
      <c r="B23" s="566" t="s">
        <v>725</v>
      </c>
      <c r="C23" s="601">
        <v>0</v>
      </c>
      <c r="D23" s="582"/>
      <c r="E23"/>
      <c r="F23" s="582"/>
    </row>
    <row r="24" spans="1:6" s="2" customFormat="1" ht="25.5">
      <c r="A24" s="77">
        <v>19</v>
      </c>
      <c r="B24" s="34" t="s">
        <v>44</v>
      </c>
      <c r="C24" s="601">
        <v>0</v>
      </c>
      <c r="D24" s="582"/>
      <c r="E24"/>
      <c r="F24" s="582"/>
    </row>
    <row r="25" spans="1:6" s="2" customFormat="1" ht="25.5">
      <c r="A25" s="77">
        <v>20</v>
      </c>
      <c r="B25" s="34" t="s">
        <v>45</v>
      </c>
      <c r="C25" s="601">
        <v>0</v>
      </c>
      <c r="D25" s="582"/>
      <c r="E25"/>
      <c r="F25" s="582"/>
    </row>
    <row r="26" spans="1:6" s="2" customFormat="1" ht="25.5">
      <c r="A26" s="77">
        <v>21</v>
      </c>
      <c r="B26" s="36" t="s">
        <v>46</v>
      </c>
      <c r="C26" s="601">
        <v>0</v>
      </c>
      <c r="D26" s="582"/>
      <c r="E26"/>
      <c r="F26" s="582"/>
    </row>
    <row r="27" spans="1:6" s="2" customFormat="1">
      <c r="A27" s="77">
        <v>22</v>
      </c>
      <c r="B27" s="36" t="s">
        <v>47</v>
      </c>
      <c r="C27" s="601">
        <v>0</v>
      </c>
      <c r="D27" s="582"/>
      <c r="E27"/>
      <c r="F27" s="582"/>
    </row>
    <row r="28" spans="1:6" s="2" customFormat="1" ht="25.5">
      <c r="A28" s="77">
        <v>23</v>
      </c>
      <c r="B28" s="36" t="s">
        <v>48</v>
      </c>
      <c r="C28" s="601">
        <v>0</v>
      </c>
      <c r="D28" s="582"/>
      <c r="E28"/>
      <c r="F28" s="582"/>
    </row>
    <row r="29" spans="1:6" s="2" customFormat="1">
      <c r="A29" s="77">
        <v>24</v>
      </c>
      <c r="B29" s="42" t="s">
        <v>22</v>
      </c>
      <c r="C29" s="602">
        <f>C6-C12</f>
        <v>413068776.46844202</v>
      </c>
      <c r="D29" s="582"/>
      <c r="E29"/>
      <c r="F29" s="582"/>
    </row>
    <row r="30" spans="1:6" s="2" customFormat="1">
      <c r="A30" s="79"/>
      <c r="B30" s="37"/>
      <c r="C30" s="603"/>
      <c r="D30" s="582"/>
      <c r="E30"/>
      <c r="F30" s="582"/>
    </row>
    <row r="31" spans="1:6" s="2" customFormat="1">
      <c r="A31" s="79">
        <v>25</v>
      </c>
      <c r="B31" s="42" t="s">
        <v>49</v>
      </c>
      <c r="C31" s="602">
        <f>C32+C35</f>
        <v>75783600</v>
      </c>
      <c r="D31" s="582"/>
      <c r="E31"/>
      <c r="F31" s="582"/>
    </row>
    <row r="32" spans="1:6" s="2" customFormat="1">
      <c r="A32" s="79">
        <v>26</v>
      </c>
      <c r="B32" s="33" t="s">
        <v>50</v>
      </c>
      <c r="C32" s="604">
        <f>C33+C34</f>
        <v>75783600</v>
      </c>
      <c r="D32" s="582"/>
      <c r="E32"/>
      <c r="F32" s="582"/>
    </row>
    <row r="33" spans="1:6" s="2" customFormat="1">
      <c r="A33" s="79">
        <v>27</v>
      </c>
      <c r="B33" s="108" t="s">
        <v>51</v>
      </c>
      <c r="C33" s="601">
        <v>23845347.84</v>
      </c>
      <c r="D33" s="582"/>
      <c r="E33"/>
      <c r="F33" s="582"/>
    </row>
    <row r="34" spans="1:6" s="2" customFormat="1">
      <c r="A34" s="79">
        <v>28</v>
      </c>
      <c r="B34" s="108" t="s">
        <v>52</v>
      </c>
      <c r="C34" s="601">
        <v>51938252.159999996</v>
      </c>
      <c r="D34" s="582"/>
      <c r="E34"/>
      <c r="F34" s="582"/>
    </row>
    <row r="35" spans="1:6" s="2" customFormat="1">
      <c r="A35" s="79">
        <v>29</v>
      </c>
      <c r="B35" s="33" t="s">
        <v>53</v>
      </c>
      <c r="C35" s="601">
        <v>0</v>
      </c>
      <c r="D35" s="582"/>
      <c r="E35"/>
      <c r="F35" s="582"/>
    </row>
    <row r="36" spans="1:6" s="2" customFormat="1">
      <c r="A36" s="79">
        <v>30</v>
      </c>
      <c r="B36" s="42" t="s">
        <v>54</v>
      </c>
      <c r="C36" s="602">
        <f>SUM(C37:C41)</f>
        <v>0</v>
      </c>
      <c r="D36" s="582"/>
      <c r="E36"/>
      <c r="F36" s="582"/>
    </row>
    <row r="37" spans="1:6" s="2" customFormat="1">
      <c r="A37" s="79">
        <v>31</v>
      </c>
      <c r="B37" s="34" t="s">
        <v>55</v>
      </c>
      <c r="C37" s="601">
        <v>0</v>
      </c>
      <c r="D37" s="582"/>
      <c r="E37"/>
      <c r="F37" s="582"/>
    </row>
    <row r="38" spans="1:6" s="2" customFormat="1">
      <c r="A38" s="79">
        <v>32</v>
      </c>
      <c r="B38" s="35" t="s">
        <v>56</v>
      </c>
      <c r="C38" s="601">
        <v>0</v>
      </c>
      <c r="D38" s="582"/>
      <c r="E38"/>
      <c r="F38" s="582"/>
    </row>
    <row r="39" spans="1:6" s="2" customFormat="1" ht="25.5">
      <c r="A39" s="79">
        <v>33</v>
      </c>
      <c r="B39" s="34" t="s">
        <v>57</v>
      </c>
      <c r="C39" s="601">
        <v>0</v>
      </c>
      <c r="D39" s="582"/>
      <c r="E39"/>
      <c r="F39" s="582"/>
    </row>
    <row r="40" spans="1:6" s="2" customFormat="1" ht="25.5">
      <c r="A40" s="79">
        <v>34</v>
      </c>
      <c r="B40" s="34" t="s">
        <v>45</v>
      </c>
      <c r="C40" s="601">
        <v>0</v>
      </c>
      <c r="D40" s="582"/>
      <c r="E40"/>
      <c r="F40" s="582"/>
    </row>
    <row r="41" spans="1:6" s="2" customFormat="1" ht="25.5">
      <c r="A41" s="79">
        <v>35</v>
      </c>
      <c r="B41" s="36" t="s">
        <v>58</v>
      </c>
      <c r="C41" s="601">
        <v>0</v>
      </c>
      <c r="D41" s="582"/>
      <c r="E41"/>
      <c r="F41" s="582"/>
    </row>
    <row r="42" spans="1:6" s="2" customFormat="1">
      <c r="A42" s="79">
        <v>36</v>
      </c>
      <c r="B42" s="42" t="s">
        <v>23</v>
      </c>
      <c r="C42" s="602">
        <f>C31-C36</f>
        <v>75783600</v>
      </c>
      <c r="D42" s="582"/>
      <c r="E42"/>
      <c r="F42" s="582"/>
    </row>
    <row r="43" spans="1:6" s="2" customFormat="1">
      <c r="A43" s="79"/>
      <c r="B43" s="37"/>
      <c r="C43" s="603"/>
      <c r="D43" s="582"/>
      <c r="E43"/>
      <c r="F43" s="582"/>
    </row>
    <row r="44" spans="1:6" s="2" customFormat="1">
      <c r="A44" s="79">
        <v>37</v>
      </c>
      <c r="B44" s="43" t="s">
        <v>59</v>
      </c>
      <c r="C44" s="602">
        <f>SUM(C45:C47)</f>
        <v>16279440</v>
      </c>
      <c r="D44" s="582"/>
      <c r="E44"/>
      <c r="F44" s="582"/>
    </row>
    <row r="45" spans="1:6" s="2" customFormat="1">
      <c r="A45" s="79">
        <v>38</v>
      </c>
      <c r="B45" s="33" t="s">
        <v>60</v>
      </c>
      <c r="C45" s="601">
        <v>16279440</v>
      </c>
      <c r="D45" s="582"/>
      <c r="E45"/>
      <c r="F45" s="582"/>
    </row>
    <row r="46" spans="1:6" s="2" customFormat="1">
      <c r="A46" s="79">
        <v>39</v>
      </c>
      <c r="B46" s="33" t="s">
        <v>61</v>
      </c>
      <c r="C46" s="601">
        <v>0</v>
      </c>
      <c r="D46" s="582"/>
      <c r="E46"/>
      <c r="F46" s="582"/>
    </row>
    <row r="47" spans="1:6" s="2" customFormat="1">
      <c r="A47" s="79">
        <v>40</v>
      </c>
      <c r="B47" s="567" t="s">
        <v>724</v>
      </c>
      <c r="C47" s="601">
        <v>0</v>
      </c>
      <c r="D47" s="582"/>
      <c r="E47"/>
      <c r="F47" s="582"/>
    </row>
    <row r="48" spans="1:6" s="2" customFormat="1">
      <c r="A48" s="79">
        <v>41</v>
      </c>
      <c r="B48" s="43" t="s">
        <v>62</v>
      </c>
      <c r="C48" s="602">
        <f>SUM(C49:C52)</f>
        <v>0</v>
      </c>
      <c r="D48" s="582"/>
      <c r="E48"/>
      <c r="F48" s="582"/>
    </row>
    <row r="49" spans="1:6" s="2" customFormat="1">
      <c r="A49" s="79">
        <v>42</v>
      </c>
      <c r="B49" s="34" t="s">
        <v>63</v>
      </c>
      <c r="C49" s="601">
        <v>0</v>
      </c>
      <c r="D49" s="582"/>
      <c r="E49"/>
      <c r="F49" s="582"/>
    </row>
    <row r="50" spans="1:6" s="2" customFormat="1">
      <c r="A50" s="79">
        <v>43</v>
      </c>
      <c r="B50" s="35" t="s">
        <v>64</v>
      </c>
      <c r="C50" s="601">
        <v>0</v>
      </c>
      <c r="D50" s="582"/>
      <c r="E50"/>
      <c r="F50" s="582"/>
    </row>
    <row r="51" spans="1:6" s="2" customFormat="1" ht="25.5">
      <c r="A51" s="79">
        <v>44</v>
      </c>
      <c r="B51" s="34" t="s">
        <v>65</v>
      </c>
      <c r="C51" s="601">
        <v>0</v>
      </c>
      <c r="D51" s="582"/>
      <c r="E51"/>
      <c r="F51" s="582"/>
    </row>
    <row r="52" spans="1:6" s="2" customFormat="1" ht="25.5">
      <c r="A52" s="79">
        <v>45</v>
      </c>
      <c r="B52" s="34" t="s">
        <v>45</v>
      </c>
      <c r="C52" s="601">
        <v>0</v>
      </c>
      <c r="D52" s="582"/>
      <c r="E52"/>
      <c r="F52" s="582"/>
    </row>
    <row r="53" spans="1:6" s="2" customFormat="1" ht="15.75" thickBot="1">
      <c r="A53" s="79">
        <v>46</v>
      </c>
      <c r="B53" s="80" t="s">
        <v>24</v>
      </c>
      <c r="C53" s="605">
        <f>C44-C48</f>
        <v>16279440</v>
      </c>
      <c r="D53" s="582"/>
      <c r="E53"/>
      <c r="F53" s="582"/>
    </row>
    <row r="56" spans="1:6">
      <c r="B56" s="1" t="s">
        <v>141</v>
      </c>
    </row>
  </sheetData>
  <dataValidations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G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5" width="9.140625" style="1"/>
    <col min="6" max="6" width="9.28515625" style="1" bestFit="1" customWidth="1"/>
    <col min="7" max="7" width="12.42578125" style="1" bestFit="1" customWidth="1"/>
    <col min="8" max="16384" width="9.140625" style="1"/>
  </cols>
  <sheetData>
    <row r="1" spans="1:7" ht="15">
      <c r="A1" s="11" t="s">
        <v>108</v>
      </c>
      <c r="B1" s="10" t="str">
        <f>Info!C2</f>
        <v>სს "ბანკი ქართუ"</v>
      </c>
    </row>
    <row r="2" spans="1:7" s="11" customFormat="1" ht="15.75" customHeight="1">
      <c r="A2" s="11" t="s">
        <v>109</v>
      </c>
      <c r="B2" s="585">
        <f>'1. key ratios'!B2</f>
        <v>45657</v>
      </c>
    </row>
    <row r="3" spans="1:7" s="11" customFormat="1" ht="15.75" customHeight="1"/>
    <row r="4" spans="1:7" ht="13.5" thickBot="1">
      <c r="A4" s="1" t="s">
        <v>357</v>
      </c>
      <c r="B4" s="225" t="s">
        <v>358</v>
      </c>
    </row>
    <row r="5" spans="1:7" s="29" customFormat="1">
      <c r="A5" s="793" t="s">
        <v>359</v>
      </c>
      <c r="B5" s="794"/>
      <c r="C5" s="215" t="s">
        <v>360</v>
      </c>
      <c r="D5" s="216" t="s">
        <v>361</v>
      </c>
    </row>
    <row r="6" spans="1:7" s="226" customFormat="1">
      <c r="A6" s="217">
        <v>1</v>
      </c>
      <c r="B6" s="218" t="s">
        <v>362</v>
      </c>
      <c r="C6" s="218"/>
      <c r="D6" s="219"/>
    </row>
    <row r="7" spans="1:7" s="226" customFormat="1">
      <c r="A7" s="220" t="s">
        <v>363</v>
      </c>
      <c r="B7" s="221" t="s">
        <v>364</v>
      </c>
      <c r="C7" s="268">
        <v>4.4999999999999998E-2</v>
      </c>
      <c r="D7" s="606">
        <f>C7*'5. RWA'!$C$13</f>
        <v>86180419.739642426</v>
      </c>
      <c r="E7" s="760"/>
      <c r="F7" s="611"/>
      <c r="G7" s="611"/>
    </row>
    <row r="8" spans="1:7" s="226" customFormat="1">
      <c r="A8" s="220" t="s">
        <v>365</v>
      </c>
      <c r="B8" s="221" t="s">
        <v>366</v>
      </c>
      <c r="C8" s="269">
        <v>0.06</v>
      </c>
      <c r="D8" s="606">
        <f>C8*'5. RWA'!$C$13</f>
        <v>114907226.31952323</v>
      </c>
      <c r="E8" s="760"/>
      <c r="F8" s="611"/>
      <c r="G8" s="611"/>
    </row>
    <row r="9" spans="1:7" s="226" customFormat="1">
      <c r="A9" s="220" t="s">
        <v>367</v>
      </c>
      <c r="B9" s="221" t="s">
        <v>368</v>
      </c>
      <c r="C9" s="269">
        <v>0.08</v>
      </c>
      <c r="D9" s="606">
        <f>C9*'5. RWA'!$C$13</f>
        <v>153209635.09269765</v>
      </c>
      <c r="E9" s="760"/>
      <c r="F9" s="611"/>
      <c r="G9" s="611"/>
    </row>
    <row r="10" spans="1:7" s="226" customFormat="1">
      <c r="A10" s="217" t="s">
        <v>369</v>
      </c>
      <c r="B10" s="218" t="s">
        <v>370</v>
      </c>
      <c r="C10" s="270"/>
      <c r="D10" s="607"/>
      <c r="F10" s="611"/>
      <c r="G10" s="611"/>
    </row>
    <row r="11" spans="1:7" s="227" customFormat="1">
      <c r="A11" s="222" t="s">
        <v>371</v>
      </c>
      <c r="B11" s="223" t="s">
        <v>433</v>
      </c>
      <c r="C11" s="271">
        <v>2.5000000000000001E-2</v>
      </c>
      <c r="D11" s="608">
        <f>C11*'5. RWA'!$C$13</f>
        <v>47878010.966468014</v>
      </c>
      <c r="E11" s="761"/>
      <c r="F11" s="611"/>
      <c r="G11" s="611"/>
    </row>
    <row r="12" spans="1:7" s="227" customFormat="1">
      <c r="A12" s="222" t="s">
        <v>372</v>
      </c>
      <c r="B12" s="223" t="s">
        <v>373</v>
      </c>
      <c r="C12" s="271">
        <v>2.5000000000000001E-3</v>
      </c>
      <c r="D12" s="608">
        <f>C12*'5. RWA'!$C$13</f>
        <v>4787801.0966468016</v>
      </c>
      <c r="E12" s="761"/>
      <c r="F12" s="611"/>
      <c r="G12" s="611"/>
    </row>
    <row r="13" spans="1:7" s="227" customFormat="1">
      <c r="A13" s="222" t="s">
        <v>374</v>
      </c>
      <c r="B13" s="223" t="s">
        <v>375</v>
      </c>
      <c r="C13" s="271">
        <v>0</v>
      </c>
      <c r="D13" s="608">
        <f>C13*'5. RWA'!$C$13</f>
        <v>0</v>
      </c>
      <c r="E13" s="761"/>
      <c r="F13" s="611"/>
      <c r="G13" s="611"/>
    </row>
    <row r="14" spans="1:7" s="226" customFormat="1">
      <c r="A14" s="217" t="s">
        <v>376</v>
      </c>
      <c r="B14" s="218" t="s">
        <v>431</v>
      </c>
      <c r="C14" s="272"/>
      <c r="D14" s="607"/>
      <c r="F14" s="611"/>
      <c r="G14" s="611"/>
    </row>
    <row r="15" spans="1:7" s="226" customFormat="1">
      <c r="A15" s="236" t="s">
        <v>379</v>
      </c>
      <c r="B15" s="223" t="s">
        <v>432</v>
      </c>
      <c r="C15" s="271">
        <v>9.1379583133225556E-2</v>
      </c>
      <c r="D15" s="608">
        <v>175002907.33455396</v>
      </c>
      <c r="E15" s="760"/>
      <c r="F15" s="611"/>
      <c r="G15" s="611"/>
    </row>
    <row r="16" spans="1:7" s="226" customFormat="1">
      <c r="A16" s="236" t="s">
        <v>380</v>
      </c>
      <c r="B16" s="223" t="s">
        <v>382</v>
      </c>
      <c r="C16" s="271">
        <v>0.10979955824194376</v>
      </c>
      <c r="D16" s="608">
        <v>210279378.14484507</v>
      </c>
      <c r="E16" s="760"/>
      <c r="F16" s="611"/>
      <c r="G16" s="611"/>
    </row>
    <row r="17" spans="1:7" s="226" customFormat="1">
      <c r="A17" s="236" t="s">
        <v>381</v>
      </c>
      <c r="B17" s="223" t="s">
        <v>429</v>
      </c>
      <c r="C17" s="271">
        <v>0.13403636759552037</v>
      </c>
      <c r="D17" s="608">
        <v>256695787.10575449</v>
      </c>
      <c r="E17" s="760"/>
      <c r="F17" s="611"/>
      <c r="G17" s="611"/>
    </row>
    <row r="18" spans="1:7" s="29" customFormat="1">
      <c r="A18" s="795" t="s">
        <v>430</v>
      </c>
      <c r="B18" s="796"/>
      <c r="C18" s="273" t="s">
        <v>360</v>
      </c>
      <c r="D18" s="609" t="s">
        <v>361</v>
      </c>
      <c r="F18" s="611"/>
      <c r="G18" s="611"/>
    </row>
    <row r="19" spans="1:7" s="226" customFormat="1">
      <c r="A19" s="224">
        <v>4</v>
      </c>
      <c r="B19" s="223" t="s">
        <v>22</v>
      </c>
      <c r="C19" s="271">
        <v>0.16387958313322554</v>
      </c>
      <c r="D19" s="606">
        <v>313849139.13731116</v>
      </c>
      <c r="E19" s="760"/>
      <c r="F19" s="611"/>
      <c r="G19" s="611"/>
    </row>
    <row r="20" spans="1:7" s="226" customFormat="1">
      <c r="A20" s="224">
        <v>5</v>
      </c>
      <c r="B20" s="223" t="s">
        <v>86</v>
      </c>
      <c r="C20" s="271">
        <v>0.19729955824194376</v>
      </c>
      <c r="D20" s="606">
        <v>377852416.52748311</v>
      </c>
      <c r="E20" s="760"/>
      <c r="F20" s="611"/>
      <c r="G20" s="611"/>
    </row>
    <row r="21" spans="1:7" s="226" customFormat="1" ht="13.5" thickBot="1">
      <c r="A21" s="228" t="s">
        <v>377</v>
      </c>
      <c r="B21" s="229" t="s">
        <v>85</v>
      </c>
      <c r="C21" s="274">
        <v>0.24153636759552038</v>
      </c>
      <c r="D21" s="610">
        <v>462571234.26156694</v>
      </c>
      <c r="E21" s="760"/>
      <c r="F21" s="611"/>
      <c r="G21" s="611"/>
    </row>
    <row r="23" spans="1:7" ht="63.75">
      <c r="B23" s="15"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E27"/>
  <sheetViews>
    <sheetView showGridLines="0" zoomScaleNormal="10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37" t="s">
        <v>108</v>
      </c>
      <c r="B1" s="10" t="str">
        <f>Info!C2</f>
        <v>სს "ბანკი ქართუ"</v>
      </c>
    </row>
    <row r="2" spans="1:2">
      <c r="A2" s="537" t="s">
        <v>109</v>
      </c>
      <c r="B2" s="294">
        <f>'1. key ratios'!B2</f>
        <v>45657</v>
      </c>
    </row>
    <row r="3" spans="1:2">
      <c r="A3" s="538" t="s">
        <v>982</v>
      </c>
      <c r="B3" s="533" t="s">
        <v>953</v>
      </c>
    </row>
    <row r="4" spans="1:2" ht="15.75" thickBot="1"/>
    <row r="5" spans="1:2">
      <c r="A5" s="543"/>
      <c r="B5" s="544" t="s">
        <v>954</v>
      </c>
    </row>
    <row r="6" spans="1:2">
      <c r="A6" s="539" t="s">
        <v>955</v>
      </c>
      <c r="B6" s="545">
        <f>SUM(B7,B11)</f>
        <v>505131816.46844202</v>
      </c>
    </row>
    <row r="7" spans="1:2">
      <c r="A7" s="539" t="s">
        <v>988</v>
      </c>
      <c r="B7" s="545">
        <f>SUM(B8:B10)</f>
        <v>505131816.46844202</v>
      </c>
    </row>
    <row r="8" spans="1:2">
      <c r="A8" s="540" t="s">
        <v>956</v>
      </c>
      <c r="B8" s="546">
        <f>'9. Capital'!C29</f>
        <v>413068776.46844202</v>
      </c>
    </row>
    <row r="9" spans="1:2">
      <c r="A9" s="540" t="s">
        <v>957</v>
      </c>
      <c r="B9" s="546">
        <f>'9. Capital'!C42</f>
        <v>75783600</v>
      </c>
    </row>
    <row r="10" spans="1:2">
      <c r="A10" s="540" t="s">
        <v>958</v>
      </c>
      <c r="B10" s="546">
        <f>'9. Capital'!C53</f>
        <v>16279440</v>
      </c>
    </row>
    <row r="11" spans="1:2">
      <c r="A11" s="539" t="s">
        <v>959</v>
      </c>
      <c r="B11" s="545">
        <f>SUM(B12:B13)</f>
        <v>0</v>
      </c>
    </row>
    <row r="12" spans="1:2">
      <c r="A12" s="540" t="s">
        <v>989</v>
      </c>
      <c r="B12" s="546"/>
    </row>
    <row r="13" spans="1:2">
      <c r="A13" s="540" t="s">
        <v>990</v>
      </c>
      <c r="B13" s="546"/>
    </row>
    <row r="14" spans="1:2">
      <c r="A14" s="539" t="s">
        <v>960</v>
      </c>
      <c r="B14" s="545">
        <f>SUM(B15:B16)</f>
        <v>505131816.46844202</v>
      </c>
    </row>
    <row r="15" spans="1:2">
      <c r="A15" s="541" t="s">
        <v>961</v>
      </c>
      <c r="B15" s="546"/>
    </row>
    <row r="16" spans="1:2">
      <c r="A16" s="541" t="s">
        <v>85</v>
      </c>
      <c r="B16" s="546">
        <f>B7</f>
        <v>505131816.46844202</v>
      </c>
    </row>
    <row r="17" spans="1:5">
      <c r="A17" s="539" t="s">
        <v>962</v>
      </c>
      <c r="B17" s="545"/>
    </row>
    <row r="18" spans="1:5">
      <c r="A18" s="541" t="s">
        <v>963</v>
      </c>
      <c r="B18" s="546">
        <f>'5. RWA'!C13</f>
        <v>1915120438.6587205</v>
      </c>
    </row>
    <row r="19" spans="1:5">
      <c r="A19" s="541" t="s">
        <v>964</v>
      </c>
      <c r="B19" s="546">
        <f>'15.1. LR'!C36</f>
        <v>2126797679.9274142</v>
      </c>
    </row>
    <row r="20" spans="1:5">
      <c r="A20" s="539" t="s">
        <v>965</v>
      </c>
      <c r="B20" s="545"/>
    </row>
    <row r="21" spans="1:5">
      <c r="A21" s="542" t="s">
        <v>966</v>
      </c>
      <c r="B21" s="547">
        <f>IFERROR(B6/B18,0)</f>
        <v>0.26375981701820156</v>
      </c>
    </row>
    <row r="22" spans="1:5">
      <c r="A22" s="542" t="s">
        <v>967</v>
      </c>
      <c r="B22" s="547">
        <f>IFERROR(B6/B19,0)</f>
        <v>0.23750816602624927</v>
      </c>
    </row>
    <row r="23" spans="1:5" ht="15.75" thickBot="1">
      <c r="A23" s="548" t="s">
        <v>968</v>
      </c>
      <c r="B23" s="549">
        <f>IFERROR(B6/B14,0)</f>
        <v>1</v>
      </c>
    </row>
    <row r="24" spans="1:5" ht="16.5" customHeight="1">
      <c r="A24" s="536" t="s">
        <v>991</v>
      </c>
      <c r="B24" s="534"/>
      <c r="C24" s="534"/>
      <c r="D24" s="534"/>
      <c r="E24" s="534"/>
    </row>
    <row r="25" spans="1:5" ht="25.5" customHeight="1">
      <c r="A25" s="536" t="s">
        <v>992</v>
      </c>
    </row>
    <row r="26" spans="1:5" ht="57" customHeight="1">
      <c r="A26" s="536" t="s">
        <v>993</v>
      </c>
    </row>
    <row r="27" spans="1:5">
      <c r="A27" s="53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7" t="s">
        <v>108</v>
      </c>
      <c r="B1" s="10" t="str">
        <f>Info!C2</f>
        <v>სს "ბანკი ქართუ"</v>
      </c>
      <c r="C1" s="1"/>
    </row>
    <row r="2" spans="1:6">
      <c r="A2" s="537" t="s">
        <v>109</v>
      </c>
      <c r="B2" s="294">
        <f>'1. key ratios'!B2</f>
        <v>45657</v>
      </c>
      <c r="C2" s="1"/>
    </row>
    <row r="3" spans="1:6">
      <c r="A3" s="538" t="s">
        <v>983</v>
      </c>
      <c r="B3" s="533" t="s">
        <v>953</v>
      </c>
      <c r="C3" s="1"/>
    </row>
    <row r="5" spans="1:6">
      <c r="A5" s="535"/>
    </row>
    <row r="6" spans="1:6" ht="15.75" thickBot="1">
      <c r="A6" s="550"/>
      <c r="B6" s="550"/>
      <c r="C6" s="550"/>
      <c r="D6" s="550"/>
      <c r="E6" s="550"/>
      <c r="F6" s="550"/>
    </row>
    <row r="7" spans="1:6">
      <c r="A7" s="797"/>
      <c r="B7" s="799" t="s">
        <v>969</v>
      </c>
      <c r="C7" s="799"/>
      <c r="D7" s="799"/>
      <c r="E7" s="799"/>
      <c r="F7" s="800" t="s">
        <v>970</v>
      </c>
    </row>
    <row r="8" spans="1:6" ht="25.5">
      <c r="A8" s="798"/>
      <c r="B8" s="551" t="s">
        <v>971</v>
      </c>
      <c r="C8" s="551" t="s">
        <v>972</v>
      </c>
      <c r="D8" s="551" t="s">
        <v>973</v>
      </c>
      <c r="E8" s="551" t="s">
        <v>974</v>
      </c>
      <c r="F8" s="801"/>
    </row>
    <row r="9" spans="1:6">
      <c r="A9" s="552" t="s">
        <v>975</v>
      </c>
      <c r="B9" s="553">
        <f>B13+B17</f>
        <v>0</v>
      </c>
      <c r="C9" s="553">
        <f t="shared" ref="C9:E9" si="0">C13+C17</f>
        <v>0</v>
      </c>
      <c r="D9" s="553">
        <f t="shared" si="0"/>
        <v>0</v>
      </c>
      <c r="E9" s="553">
        <f t="shared" si="0"/>
        <v>0</v>
      </c>
      <c r="F9" s="554">
        <f>F13+F17</f>
        <v>0</v>
      </c>
    </row>
    <row r="10" spans="1:6">
      <c r="A10" s="555" t="s">
        <v>976</v>
      </c>
      <c r="B10" s="556">
        <f t="shared" ref="B10:E12" si="1">B14+B18</f>
        <v>0</v>
      </c>
      <c r="C10" s="556">
        <f t="shared" si="1"/>
        <v>0</v>
      </c>
      <c r="D10" s="556">
        <f t="shared" si="1"/>
        <v>0</v>
      </c>
      <c r="E10" s="556">
        <f t="shared" si="1"/>
        <v>0</v>
      </c>
      <c r="F10" s="554">
        <f>SUM(B10:E10)</f>
        <v>0</v>
      </c>
    </row>
    <row r="11" spans="1:6">
      <c r="A11" s="555" t="s">
        <v>977</v>
      </c>
      <c r="B11" s="556">
        <f t="shared" si="1"/>
        <v>0</v>
      </c>
      <c r="C11" s="556">
        <f t="shared" si="1"/>
        <v>0</v>
      </c>
      <c r="D11" s="556">
        <f t="shared" si="1"/>
        <v>0</v>
      </c>
      <c r="E11" s="556">
        <f t="shared" si="1"/>
        <v>0</v>
      </c>
      <c r="F11" s="554">
        <f t="shared" ref="F11:F12" si="2">SUM(B11:E11)</f>
        <v>0</v>
      </c>
    </row>
    <row r="12" spans="1:6">
      <c r="A12" s="557" t="s">
        <v>978</v>
      </c>
      <c r="B12" s="556">
        <f t="shared" si="1"/>
        <v>0</v>
      </c>
      <c r="C12" s="556">
        <f t="shared" si="1"/>
        <v>0</v>
      </c>
      <c r="D12" s="556">
        <f t="shared" si="1"/>
        <v>0</v>
      </c>
      <c r="E12" s="556">
        <f t="shared" si="1"/>
        <v>0</v>
      </c>
      <c r="F12" s="554">
        <f t="shared" si="2"/>
        <v>0</v>
      </c>
    </row>
    <row r="13" spans="1:6">
      <c r="A13" s="558" t="s">
        <v>979</v>
      </c>
      <c r="B13" s="559"/>
      <c r="C13" s="559"/>
      <c r="D13" s="559"/>
      <c r="E13" s="559"/>
      <c r="F13" s="560"/>
    </row>
    <row r="14" spans="1:6">
      <c r="A14" s="555" t="s">
        <v>976</v>
      </c>
      <c r="B14" s="561"/>
      <c r="C14" s="561"/>
      <c r="D14" s="561"/>
      <c r="E14" s="561"/>
      <c r="F14" s="562"/>
    </row>
    <row r="15" spans="1:6">
      <c r="A15" s="555" t="s">
        <v>977</v>
      </c>
      <c r="B15" s="561"/>
      <c r="C15" s="561"/>
      <c r="D15" s="561"/>
      <c r="E15" s="561"/>
      <c r="F15" s="562"/>
    </row>
    <row r="16" spans="1:6">
      <c r="A16" s="557" t="s">
        <v>978</v>
      </c>
      <c r="B16" s="561"/>
      <c r="C16" s="561"/>
      <c r="D16" s="561"/>
      <c r="E16" s="561"/>
      <c r="F16" s="562"/>
    </row>
    <row r="17" spans="1:6">
      <c r="A17" s="558" t="s">
        <v>959</v>
      </c>
      <c r="B17" s="559"/>
      <c r="C17" s="559"/>
      <c r="D17" s="559"/>
      <c r="E17" s="559"/>
      <c r="F17" s="562"/>
    </row>
    <row r="18" spans="1:6">
      <c r="A18" s="555" t="s">
        <v>976</v>
      </c>
      <c r="B18" s="561"/>
      <c r="C18" s="561"/>
      <c r="D18" s="561"/>
      <c r="E18" s="561"/>
      <c r="F18" s="562"/>
    </row>
    <row r="19" spans="1:6">
      <c r="A19" s="555" t="s">
        <v>977</v>
      </c>
      <c r="B19" s="561"/>
      <c r="C19" s="561"/>
      <c r="D19" s="561"/>
      <c r="E19" s="561"/>
      <c r="F19" s="562"/>
    </row>
    <row r="20" spans="1:6" ht="15.75" thickBot="1">
      <c r="A20" s="563" t="s">
        <v>978</v>
      </c>
      <c r="B20" s="564"/>
      <c r="C20" s="564"/>
      <c r="D20" s="564"/>
      <c r="E20" s="564"/>
      <c r="F20" s="565"/>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showGridLines="0" zoomScale="80" zoomScaleNormal="80" workbookViewId="0">
      <pane xSplit="1" ySplit="5" topLeftCell="B6" activePane="bottomRight" state="frozen"/>
      <selection pane="topRight"/>
      <selection pane="bottomLeft"/>
      <selection pane="bottomRight"/>
    </sheetView>
  </sheetViews>
  <sheetFormatPr defaultRowHeight="15.75"/>
  <cols>
    <col min="1" max="1" width="10.7109375" style="30" customWidth="1"/>
    <col min="2" max="2" width="91.85546875" style="30" customWidth="1"/>
    <col min="3" max="3" width="53.140625" style="612" customWidth="1"/>
    <col min="4" max="4" width="32.28515625" style="30" customWidth="1"/>
    <col min="5" max="5" width="9.42578125" customWidth="1"/>
    <col min="6" max="6" width="12.42578125" customWidth="1"/>
  </cols>
  <sheetData>
    <row r="1" spans="1:6">
      <c r="A1" s="11" t="s">
        <v>108</v>
      </c>
      <c r="B1" s="12" t="str">
        <f>Info!C2</f>
        <v>სს "ბანკი ქართუ"</v>
      </c>
      <c r="E1" s="1"/>
      <c r="F1" s="1"/>
    </row>
    <row r="2" spans="1:6" s="11" customFormat="1" ht="15.75" customHeight="1">
      <c r="A2" s="11" t="s">
        <v>109</v>
      </c>
      <c r="B2" s="585">
        <f>'1. key ratios'!B2</f>
        <v>45657</v>
      </c>
      <c r="C2" s="613"/>
    </row>
    <row r="3" spans="1:6" s="11" customFormat="1" ht="15.75" customHeight="1">
      <c r="A3" s="18"/>
      <c r="C3" s="613"/>
    </row>
    <row r="4" spans="1:6" s="11" customFormat="1" ht="15.75" customHeight="1" thickBot="1">
      <c r="A4" s="11" t="s">
        <v>258</v>
      </c>
      <c r="B4" s="130" t="s">
        <v>172</v>
      </c>
      <c r="C4" s="613"/>
      <c r="D4" s="132" t="s">
        <v>87</v>
      </c>
    </row>
    <row r="5" spans="1:6" ht="25.5">
      <c r="A5" s="85" t="s">
        <v>25</v>
      </c>
      <c r="B5" s="86" t="s">
        <v>144</v>
      </c>
      <c r="C5" s="614" t="s">
        <v>857</v>
      </c>
      <c r="D5" s="131" t="s">
        <v>173</v>
      </c>
    </row>
    <row r="6" spans="1:6">
      <c r="A6" s="730">
        <v>1</v>
      </c>
      <c r="B6" s="731" t="s">
        <v>842</v>
      </c>
      <c r="C6" s="732">
        <f>SUM(C7:C9)</f>
        <v>789421008.55272269</v>
      </c>
      <c r="D6" s="733"/>
      <c r="E6" s="3"/>
      <c r="F6" s="582"/>
    </row>
    <row r="7" spans="1:6">
      <c r="A7" s="730">
        <v>1.1000000000000001</v>
      </c>
      <c r="B7" s="734" t="s">
        <v>96</v>
      </c>
      <c r="C7" s="615">
        <v>34763625.292300001</v>
      </c>
      <c r="D7" s="81"/>
      <c r="E7" s="3"/>
      <c r="F7" s="582"/>
    </row>
    <row r="8" spans="1:6">
      <c r="A8" s="730">
        <v>1.2</v>
      </c>
      <c r="B8" s="734" t="s">
        <v>97</v>
      </c>
      <c r="C8" s="615">
        <v>401133141.56623799</v>
      </c>
      <c r="D8" s="81"/>
      <c r="E8" s="3"/>
      <c r="F8" s="582"/>
    </row>
    <row r="9" spans="1:6">
      <c r="A9" s="730">
        <v>1.3</v>
      </c>
      <c r="B9" s="734" t="s">
        <v>98</v>
      </c>
      <c r="C9" s="615">
        <v>353524241.69418478</v>
      </c>
      <c r="D9" s="81"/>
      <c r="E9" s="3"/>
      <c r="F9" s="582"/>
    </row>
    <row r="10" spans="1:6">
      <c r="A10" s="730">
        <v>2</v>
      </c>
      <c r="B10" s="735" t="s">
        <v>729</v>
      </c>
      <c r="C10" s="616">
        <v>0</v>
      </c>
      <c r="D10" s="81"/>
      <c r="E10" s="3"/>
      <c r="F10" s="582"/>
    </row>
    <row r="11" spans="1:6">
      <c r="A11" s="730">
        <v>2.1</v>
      </c>
      <c r="B11" s="736" t="s">
        <v>730</v>
      </c>
      <c r="C11" s="617">
        <v>0</v>
      </c>
      <c r="D11" s="82"/>
      <c r="E11" s="3"/>
      <c r="F11" s="582"/>
    </row>
    <row r="12" spans="1:6" ht="23.45" customHeight="1">
      <c r="A12" s="730">
        <v>3</v>
      </c>
      <c r="B12" s="358" t="s">
        <v>731</v>
      </c>
      <c r="C12" s="618">
        <v>0</v>
      </c>
      <c r="D12" s="82"/>
      <c r="E12" s="3"/>
      <c r="F12" s="582"/>
    </row>
    <row r="13" spans="1:6" ht="23.1" customHeight="1">
      <c r="A13" s="730">
        <v>4</v>
      </c>
      <c r="B13" s="359" t="s">
        <v>732</v>
      </c>
      <c r="C13" s="618">
        <v>0</v>
      </c>
      <c r="D13" s="82"/>
      <c r="E13" s="3"/>
      <c r="F13" s="582"/>
    </row>
    <row r="14" spans="1:6">
      <c r="A14" s="730">
        <v>5</v>
      </c>
      <c r="B14" s="359" t="s">
        <v>733</v>
      </c>
      <c r="C14" s="618">
        <f>SUM(C15:C17)</f>
        <v>7268401.9199999999</v>
      </c>
      <c r="D14" s="82"/>
      <c r="E14" s="3"/>
      <c r="F14" s="582"/>
    </row>
    <row r="15" spans="1:6">
      <c r="A15" s="730">
        <v>5.0999999999999996</v>
      </c>
      <c r="B15" s="360" t="s">
        <v>734</v>
      </c>
      <c r="C15" s="615">
        <v>168050</v>
      </c>
      <c r="D15" s="82"/>
      <c r="E15" s="3"/>
      <c r="F15" s="582"/>
    </row>
    <row r="16" spans="1:6">
      <c r="A16" s="730">
        <v>5.2</v>
      </c>
      <c r="B16" s="360" t="s">
        <v>569</v>
      </c>
      <c r="C16" s="615">
        <v>7100351.9199999999</v>
      </c>
      <c r="D16" s="81"/>
      <c r="E16" s="3"/>
      <c r="F16" s="582"/>
    </row>
    <row r="17" spans="1:6">
      <c r="A17" s="730">
        <v>5.3</v>
      </c>
      <c r="B17" s="360" t="s">
        <v>735</v>
      </c>
      <c r="C17" s="615">
        <v>0</v>
      </c>
      <c r="D17" s="81"/>
      <c r="E17" s="3"/>
      <c r="F17" s="582"/>
    </row>
    <row r="18" spans="1:6">
      <c r="A18" s="730">
        <v>6</v>
      </c>
      <c r="B18" s="358" t="s">
        <v>736</v>
      </c>
      <c r="C18" s="616">
        <f>SUM(C19:C20)</f>
        <v>1129883277.3567157</v>
      </c>
      <c r="D18" s="81"/>
      <c r="E18" s="3"/>
      <c r="F18" s="582"/>
    </row>
    <row r="19" spans="1:6">
      <c r="A19" s="730">
        <v>6.1</v>
      </c>
      <c r="B19" s="360" t="s">
        <v>569</v>
      </c>
      <c r="C19" s="617">
        <v>60645864.893809594</v>
      </c>
      <c r="D19" s="81"/>
      <c r="E19" s="3"/>
      <c r="F19" s="582"/>
    </row>
    <row r="20" spans="1:6">
      <c r="A20" s="730">
        <v>6.2</v>
      </c>
      <c r="B20" s="360" t="s">
        <v>735</v>
      </c>
      <c r="C20" s="617">
        <v>1069237412.4629061</v>
      </c>
      <c r="D20" s="81"/>
      <c r="E20" s="3"/>
      <c r="F20" s="582"/>
    </row>
    <row r="21" spans="1:6">
      <c r="A21" s="730">
        <v>7</v>
      </c>
      <c r="B21" s="361" t="s">
        <v>737</v>
      </c>
      <c r="C21" s="618">
        <v>9522300</v>
      </c>
      <c r="D21" s="81"/>
      <c r="E21" s="3"/>
      <c r="F21" s="582"/>
    </row>
    <row r="22" spans="1:6">
      <c r="A22" s="730">
        <v>8</v>
      </c>
      <c r="B22" s="362" t="s">
        <v>738</v>
      </c>
      <c r="C22" s="616">
        <v>0</v>
      </c>
      <c r="D22" s="81"/>
      <c r="E22" s="3"/>
      <c r="F22" s="582"/>
    </row>
    <row r="23" spans="1:6">
      <c r="A23" s="730">
        <v>9</v>
      </c>
      <c r="B23" s="359" t="s">
        <v>739</v>
      </c>
      <c r="C23" s="616">
        <f>SUM(C24:C25)</f>
        <v>21706485.163665988</v>
      </c>
      <c r="D23" s="404"/>
      <c r="E23" s="3"/>
      <c r="F23" s="582"/>
    </row>
    <row r="24" spans="1:6">
      <c r="A24" s="730">
        <v>9.1</v>
      </c>
      <c r="B24" s="363" t="s">
        <v>740</v>
      </c>
      <c r="C24" s="619">
        <v>21706485.163665988</v>
      </c>
      <c r="D24" s="83"/>
      <c r="E24" s="3"/>
      <c r="F24" s="582"/>
    </row>
    <row r="25" spans="1:6">
      <c r="A25" s="730">
        <v>9.1999999999999993</v>
      </c>
      <c r="B25" s="363" t="s">
        <v>741</v>
      </c>
      <c r="C25" s="620">
        <v>0</v>
      </c>
      <c r="D25" s="403"/>
      <c r="E25" s="3"/>
      <c r="F25" s="582"/>
    </row>
    <row r="26" spans="1:6">
      <c r="A26" s="730">
        <v>10</v>
      </c>
      <c r="B26" s="359" t="s">
        <v>36</v>
      </c>
      <c r="C26" s="621">
        <f>SUM(C27:C28)</f>
        <v>9216674.9400000013</v>
      </c>
      <c r="D26" s="530" t="s">
        <v>934</v>
      </c>
      <c r="E26" s="3"/>
      <c r="F26" s="582"/>
    </row>
    <row r="27" spans="1:6">
      <c r="A27" s="730">
        <v>10.1</v>
      </c>
      <c r="B27" s="363" t="s">
        <v>742</v>
      </c>
      <c r="C27" s="615">
        <v>0</v>
      </c>
      <c r="D27" s="81"/>
      <c r="E27" s="3"/>
      <c r="F27" s="582"/>
    </row>
    <row r="28" spans="1:6">
      <c r="A28" s="730">
        <v>10.199999999999999</v>
      </c>
      <c r="B28" s="363" t="s">
        <v>743</v>
      </c>
      <c r="C28" s="615">
        <v>9216674.9400000013</v>
      </c>
      <c r="D28" s="81"/>
      <c r="E28" s="3"/>
      <c r="F28" s="582"/>
    </row>
    <row r="29" spans="1:6">
      <c r="A29" s="730">
        <v>11</v>
      </c>
      <c r="B29" s="359" t="s">
        <v>744</v>
      </c>
      <c r="C29" s="616">
        <f>SUM(C30:C31)</f>
        <v>9810146.4100000001</v>
      </c>
      <c r="D29" s="81"/>
      <c r="E29" s="3"/>
      <c r="F29" s="582"/>
    </row>
    <row r="30" spans="1:6">
      <c r="A30" s="730">
        <v>11.1</v>
      </c>
      <c r="B30" s="363" t="s">
        <v>745</v>
      </c>
      <c r="C30" s="615">
        <v>9810146.4100000001</v>
      </c>
      <c r="D30" s="81"/>
      <c r="E30" s="3"/>
      <c r="F30" s="582"/>
    </row>
    <row r="31" spans="1:6">
      <c r="A31" s="730">
        <v>11.2</v>
      </c>
      <c r="B31" s="363" t="s">
        <v>746</v>
      </c>
      <c r="C31" s="615">
        <v>0</v>
      </c>
      <c r="D31" s="81"/>
      <c r="E31" s="3"/>
      <c r="F31" s="582"/>
    </row>
    <row r="32" spans="1:6">
      <c r="A32" s="730">
        <v>13</v>
      </c>
      <c r="B32" s="359" t="s">
        <v>99</v>
      </c>
      <c r="C32" s="616">
        <v>49397060.37376605</v>
      </c>
      <c r="D32" s="81"/>
      <c r="E32" s="3"/>
      <c r="F32" s="582"/>
    </row>
    <row r="33" spans="1:6">
      <c r="A33" s="730">
        <v>13.1</v>
      </c>
      <c r="B33" s="737" t="s">
        <v>747</v>
      </c>
      <c r="C33" s="615">
        <v>46623435.01376605</v>
      </c>
      <c r="D33" s="81"/>
      <c r="E33" s="3"/>
      <c r="F33" s="582"/>
    </row>
    <row r="34" spans="1:6">
      <c r="A34" s="730">
        <v>13.2</v>
      </c>
      <c r="B34" s="737" t="s">
        <v>748</v>
      </c>
      <c r="C34" s="619">
        <v>0</v>
      </c>
      <c r="D34" s="83"/>
      <c r="E34" s="3"/>
      <c r="F34" s="582"/>
    </row>
    <row r="35" spans="1:6">
      <c r="A35" s="730">
        <v>14</v>
      </c>
      <c r="B35" s="738" t="s">
        <v>749</v>
      </c>
      <c r="C35" s="622">
        <f>SUM(C6,C10,C12,C13,C14,C18,C21,C22,C23,C26,C29,C32)</f>
        <v>2026225354.7168703</v>
      </c>
      <c r="D35" s="83"/>
      <c r="E35" s="3"/>
      <c r="F35" s="582"/>
    </row>
    <row r="36" spans="1:6">
      <c r="A36" s="730"/>
      <c r="B36" s="739" t="s">
        <v>104</v>
      </c>
      <c r="C36" s="623"/>
      <c r="D36" s="84"/>
      <c r="E36" s="3"/>
      <c r="F36" s="582"/>
    </row>
    <row r="37" spans="1:6">
      <c r="A37" s="730">
        <v>15</v>
      </c>
      <c r="B37" s="367" t="s">
        <v>750</v>
      </c>
      <c r="C37" s="620">
        <v>0</v>
      </c>
      <c r="D37" s="403"/>
      <c r="E37" s="3"/>
      <c r="F37" s="582"/>
    </row>
    <row r="38" spans="1:6">
      <c r="A38" s="730">
        <v>15.1</v>
      </c>
      <c r="B38" s="736" t="s">
        <v>730</v>
      </c>
      <c r="C38" s="615">
        <v>0</v>
      </c>
      <c r="D38" s="81"/>
      <c r="E38" s="3"/>
      <c r="F38" s="582"/>
    </row>
    <row r="39" spans="1:6" ht="21">
      <c r="A39" s="730">
        <v>16</v>
      </c>
      <c r="B39" s="361" t="s">
        <v>751</v>
      </c>
      <c r="C39" s="616">
        <v>0</v>
      </c>
      <c r="D39" s="81"/>
      <c r="E39" s="3"/>
      <c r="F39" s="582"/>
    </row>
    <row r="40" spans="1:6">
      <c r="A40" s="730">
        <v>17</v>
      </c>
      <c r="B40" s="361" t="s">
        <v>752</v>
      </c>
      <c r="C40" s="616">
        <f>SUM(C41:C44)</f>
        <v>1489320499.6321595</v>
      </c>
      <c r="D40" s="81"/>
      <c r="E40" s="3"/>
      <c r="F40" s="582"/>
    </row>
    <row r="41" spans="1:6">
      <c r="A41" s="730">
        <v>17.100000000000001</v>
      </c>
      <c r="B41" s="369" t="s">
        <v>753</v>
      </c>
      <c r="C41" s="615">
        <v>1475851751.3794</v>
      </c>
      <c r="D41" s="81"/>
      <c r="E41" s="3"/>
      <c r="F41" s="582"/>
    </row>
    <row r="42" spans="1:6">
      <c r="A42" s="740">
        <v>17.2</v>
      </c>
      <c r="B42" s="741" t="s">
        <v>100</v>
      </c>
      <c r="C42" s="619">
        <v>0</v>
      </c>
      <c r="D42" s="83"/>
      <c r="E42" s="3"/>
      <c r="F42" s="582"/>
    </row>
    <row r="43" spans="1:6">
      <c r="A43" s="730">
        <v>17.3</v>
      </c>
      <c r="B43" s="742" t="s">
        <v>754</v>
      </c>
      <c r="C43" s="743">
        <v>0</v>
      </c>
      <c r="D43" s="744"/>
      <c r="E43" s="3"/>
      <c r="F43" s="582"/>
    </row>
    <row r="44" spans="1:6">
      <c r="A44" s="730">
        <v>17.399999999999999</v>
      </c>
      <c r="B44" s="742" t="s">
        <v>755</v>
      </c>
      <c r="C44" s="743">
        <v>13468748.252759419</v>
      </c>
      <c r="D44" s="744"/>
      <c r="E44" s="3"/>
      <c r="F44" s="582"/>
    </row>
    <row r="45" spans="1:6">
      <c r="A45" s="730">
        <v>18</v>
      </c>
      <c r="B45" s="745" t="s">
        <v>756</v>
      </c>
      <c r="C45" s="746">
        <v>620254.92828062712</v>
      </c>
      <c r="D45" s="744"/>
      <c r="E45" s="3"/>
      <c r="F45" s="582"/>
    </row>
    <row r="46" spans="1:6">
      <c r="A46" s="730">
        <v>19</v>
      </c>
      <c r="B46" s="745" t="s">
        <v>757</v>
      </c>
      <c r="C46" s="747">
        <f>SUM(C47:C48)</f>
        <v>2428760.0712908613</v>
      </c>
      <c r="D46" s="748"/>
      <c r="E46" s="3"/>
      <c r="F46" s="582"/>
    </row>
    <row r="47" spans="1:6">
      <c r="A47" s="730">
        <v>19.100000000000001</v>
      </c>
      <c r="B47" s="749" t="s">
        <v>758</v>
      </c>
      <c r="C47" s="750">
        <v>0</v>
      </c>
      <c r="D47" s="748"/>
      <c r="E47" s="3"/>
      <c r="F47" s="582"/>
    </row>
    <row r="48" spans="1:6">
      <c r="A48" s="730">
        <v>19.2</v>
      </c>
      <c r="B48" s="749" t="s">
        <v>759</v>
      </c>
      <c r="C48" s="750">
        <v>2428760.0712908613</v>
      </c>
      <c r="D48" s="748"/>
      <c r="E48" s="3"/>
      <c r="F48" s="582"/>
    </row>
    <row r="49" spans="1:6">
      <c r="A49" s="730">
        <v>20</v>
      </c>
      <c r="B49" s="738" t="s">
        <v>101</v>
      </c>
      <c r="C49" s="747">
        <v>85637615.751599774</v>
      </c>
      <c r="D49" s="530" t="s">
        <v>1026</v>
      </c>
      <c r="E49" s="3"/>
      <c r="F49" s="582"/>
    </row>
    <row r="50" spans="1:6">
      <c r="A50" s="730">
        <v>21</v>
      </c>
      <c r="B50" s="735" t="s">
        <v>89</v>
      </c>
      <c r="C50" s="747">
        <v>1463845.0666999957</v>
      </c>
      <c r="D50" s="748"/>
      <c r="E50" s="3"/>
      <c r="F50" s="582"/>
    </row>
    <row r="51" spans="1:6">
      <c r="A51" s="730">
        <v>21.1</v>
      </c>
      <c r="B51" s="734" t="s">
        <v>760</v>
      </c>
      <c r="C51" s="750">
        <v>0</v>
      </c>
      <c r="D51" s="748"/>
      <c r="E51" s="3"/>
      <c r="F51" s="582"/>
    </row>
    <row r="52" spans="1:6">
      <c r="A52" s="730">
        <v>22</v>
      </c>
      <c r="B52" s="738" t="s">
        <v>761</v>
      </c>
      <c r="C52" s="747">
        <f>SUM(C37,C39,C40,C45,C46,C49,C50)</f>
        <v>1579470975.4500308</v>
      </c>
      <c r="D52" s="748"/>
      <c r="E52" s="3"/>
      <c r="F52" s="582"/>
    </row>
    <row r="53" spans="1:6">
      <c r="A53" s="730"/>
      <c r="B53" s="739" t="s">
        <v>762</v>
      </c>
      <c r="C53" s="751">
        <v>0</v>
      </c>
      <c r="D53" s="748"/>
      <c r="E53" s="3"/>
      <c r="F53" s="582"/>
    </row>
    <row r="54" spans="1:6">
      <c r="A54" s="730">
        <v>23</v>
      </c>
      <c r="B54" s="738" t="s">
        <v>105</v>
      </c>
      <c r="C54" s="746">
        <v>114430000</v>
      </c>
      <c r="D54" s="530" t="s">
        <v>1027</v>
      </c>
      <c r="E54" s="3"/>
      <c r="F54" s="582"/>
    </row>
    <row r="55" spans="1:6">
      <c r="A55" s="730">
        <v>24</v>
      </c>
      <c r="B55" s="738" t="s">
        <v>763</v>
      </c>
      <c r="C55" s="746">
        <v>0</v>
      </c>
      <c r="D55" s="748"/>
      <c r="E55" s="3"/>
      <c r="F55" s="582"/>
    </row>
    <row r="56" spans="1:6">
      <c r="A56" s="730">
        <v>25</v>
      </c>
      <c r="B56" s="738" t="s">
        <v>102</v>
      </c>
      <c r="C56" s="746">
        <v>0</v>
      </c>
      <c r="D56" s="748"/>
      <c r="E56" s="3"/>
      <c r="F56" s="582"/>
    </row>
    <row r="57" spans="1:6">
      <c r="A57" s="730">
        <v>26</v>
      </c>
      <c r="B57" s="745" t="s">
        <v>764</v>
      </c>
      <c r="C57" s="746">
        <v>0</v>
      </c>
      <c r="D57" s="748"/>
      <c r="E57" s="3"/>
      <c r="F57" s="582"/>
    </row>
    <row r="58" spans="1:6">
      <c r="A58" s="730">
        <v>27</v>
      </c>
      <c r="B58" s="745" t="s">
        <v>765</v>
      </c>
      <c r="C58" s="746">
        <f>SUM(C59:C60)</f>
        <v>23845347.84</v>
      </c>
      <c r="D58" s="748"/>
      <c r="E58" s="3"/>
      <c r="F58" s="582"/>
    </row>
    <row r="59" spans="1:6">
      <c r="A59" s="730">
        <v>27.1</v>
      </c>
      <c r="B59" s="749" t="s">
        <v>766</v>
      </c>
      <c r="C59" s="743">
        <v>23845347.84</v>
      </c>
      <c r="D59" s="530" t="s">
        <v>1028</v>
      </c>
      <c r="E59" s="3"/>
      <c r="F59" s="582"/>
    </row>
    <row r="60" spans="1:6">
      <c r="A60" s="730">
        <v>27.2</v>
      </c>
      <c r="B60" s="742" t="s">
        <v>767</v>
      </c>
      <c r="C60" s="743">
        <v>0</v>
      </c>
      <c r="D60" s="748"/>
      <c r="E60" s="3"/>
      <c r="F60" s="582"/>
    </row>
    <row r="61" spans="1:6">
      <c r="A61" s="730">
        <v>28</v>
      </c>
      <c r="B61" s="735" t="s">
        <v>768</v>
      </c>
      <c r="C61" s="746">
        <v>0</v>
      </c>
      <c r="D61" s="748"/>
      <c r="E61" s="3"/>
      <c r="F61" s="582"/>
    </row>
    <row r="62" spans="1:6">
      <c r="A62" s="730">
        <v>29</v>
      </c>
      <c r="B62" s="745" t="s">
        <v>769</v>
      </c>
      <c r="C62" s="746">
        <f>SUM(C63:C65)</f>
        <v>53016.414797886995</v>
      </c>
      <c r="D62" s="748"/>
      <c r="E62" s="3"/>
      <c r="F62" s="582"/>
    </row>
    <row r="63" spans="1:6">
      <c r="A63" s="730">
        <v>29.1</v>
      </c>
      <c r="B63" s="752" t="s">
        <v>770</v>
      </c>
      <c r="C63" s="743">
        <v>0</v>
      </c>
      <c r="D63" s="748"/>
      <c r="E63" s="3"/>
      <c r="F63" s="582"/>
    </row>
    <row r="64" spans="1:6" ht="24" customHeight="1">
      <c r="A64" s="730">
        <v>29.2</v>
      </c>
      <c r="B64" s="749" t="s">
        <v>771</v>
      </c>
      <c r="C64" s="743">
        <v>0</v>
      </c>
      <c r="D64" s="748"/>
      <c r="E64" s="3"/>
      <c r="F64" s="582"/>
    </row>
    <row r="65" spans="1:6" ht="21.95" customHeight="1">
      <c r="A65" s="730">
        <v>29.3</v>
      </c>
      <c r="B65" s="753" t="s">
        <v>772</v>
      </c>
      <c r="C65" s="743">
        <v>53016.414797886995</v>
      </c>
      <c r="D65" s="530" t="s">
        <v>1029</v>
      </c>
      <c r="E65" s="3"/>
      <c r="F65" s="582"/>
    </row>
    <row r="66" spans="1:6">
      <c r="A66" s="730">
        <v>30</v>
      </c>
      <c r="B66" s="745" t="s">
        <v>103</v>
      </c>
      <c r="C66" s="746">
        <v>308426018.52844203</v>
      </c>
      <c r="D66" s="530" t="s">
        <v>1030</v>
      </c>
      <c r="E66" s="3"/>
      <c r="F66" s="582"/>
    </row>
    <row r="67" spans="1:6">
      <c r="A67" s="730">
        <v>31</v>
      </c>
      <c r="B67" s="754" t="s">
        <v>773</v>
      </c>
      <c r="C67" s="746">
        <f>SUM(C54,C55,C56,C57,C58,C61,C62,C66)</f>
        <v>446754382.7832399</v>
      </c>
      <c r="D67" s="748"/>
      <c r="E67" s="3"/>
      <c r="F67" s="582"/>
    </row>
    <row r="68" spans="1:6" ht="16.5" thickBot="1">
      <c r="A68" s="755">
        <v>32</v>
      </c>
      <c r="B68" s="756" t="s">
        <v>774</v>
      </c>
      <c r="C68" s="757">
        <f>SUM(C52,C67)</f>
        <v>2026225358.2332706</v>
      </c>
      <c r="D68" s="758"/>
      <c r="E68" s="3"/>
      <c r="F68" s="58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40"/>
  <sheetViews>
    <sheetView showGridLines="0" zoomScale="80" zoomScaleNormal="80" workbookViewId="0">
      <pane xSplit="2" ySplit="7" topLeftCell="E8" activePane="bottomRight" state="frozen"/>
      <selection pane="topRight"/>
      <selection pane="bottomLeft"/>
      <selection pane="bottomRight"/>
    </sheetView>
  </sheetViews>
  <sheetFormatPr defaultColWidth="9.140625" defaultRowHeight="12.75"/>
  <cols>
    <col min="1" max="1" width="10.5703125" style="1" bestFit="1" customWidth="1"/>
    <col min="2" max="2" width="97" style="1" bestFit="1" customWidth="1"/>
    <col min="3" max="3" width="14.85546875" style="1" bestFit="1" customWidth="1"/>
    <col min="4" max="4" width="13.42578125" style="1" bestFit="1" customWidth="1"/>
    <col min="5" max="5" width="14.85546875" style="1" bestFit="1" customWidth="1"/>
    <col min="6" max="6" width="13.42578125" style="1" bestFit="1" customWidth="1"/>
    <col min="7" max="7" width="9.5703125" style="1" bestFit="1" customWidth="1"/>
    <col min="8" max="8" width="13.42578125" style="1" bestFit="1" customWidth="1"/>
    <col min="9" max="9" width="15.85546875" style="1" bestFit="1" customWidth="1"/>
    <col min="10" max="10" width="13.42578125" style="1" bestFit="1" customWidth="1"/>
    <col min="11" max="11" width="9.5703125" style="1" bestFit="1" customWidth="1"/>
    <col min="12" max="12" width="13.42578125" style="1" bestFit="1" customWidth="1"/>
    <col min="13" max="13" width="17.42578125" style="1" bestFit="1" customWidth="1"/>
    <col min="14" max="14" width="15.85546875" style="1" bestFit="1" customWidth="1"/>
    <col min="15" max="15" width="9.5703125" style="1" bestFit="1" customWidth="1"/>
    <col min="16" max="16" width="13.42578125" style="1" bestFit="1" customWidth="1"/>
    <col min="17" max="17" width="14.85546875" style="1" bestFit="1" customWidth="1"/>
    <col min="18" max="18" width="13.42578125" style="1" bestFit="1" customWidth="1"/>
    <col min="19" max="19" width="31.5703125" style="1" bestFit="1" customWidth="1"/>
    <col min="20" max="16384" width="9.140625" style="6"/>
  </cols>
  <sheetData>
    <row r="1" spans="1:19">
      <c r="A1" s="1" t="s">
        <v>108</v>
      </c>
      <c r="B1" s="1" t="str">
        <f>Info!C2</f>
        <v>სს "ბანკი ქართუ"</v>
      </c>
    </row>
    <row r="2" spans="1:19">
      <c r="A2" s="1" t="s">
        <v>109</v>
      </c>
      <c r="B2" s="585">
        <f>'1. key ratios'!B2</f>
        <v>45657</v>
      </c>
    </row>
    <row r="4" spans="1:19" ht="26.25" thickBot="1">
      <c r="A4" s="29" t="s">
        <v>259</v>
      </c>
      <c r="B4" s="173" t="s">
        <v>294</v>
      </c>
    </row>
    <row r="5" spans="1:19">
      <c r="A5" s="71"/>
      <c r="B5" s="73"/>
      <c r="C5" s="66" t="s">
        <v>0</v>
      </c>
      <c r="D5" s="66" t="s">
        <v>1</v>
      </c>
      <c r="E5" s="66" t="s">
        <v>2</v>
      </c>
      <c r="F5" s="66" t="s">
        <v>3</v>
      </c>
      <c r="G5" s="66" t="s">
        <v>4</v>
      </c>
      <c r="H5" s="66" t="s">
        <v>5</v>
      </c>
      <c r="I5" s="66" t="s">
        <v>145</v>
      </c>
      <c r="J5" s="66" t="s">
        <v>146</v>
      </c>
      <c r="K5" s="66" t="s">
        <v>147</v>
      </c>
      <c r="L5" s="66" t="s">
        <v>148</v>
      </c>
      <c r="M5" s="66" t="s">
        <v>149</v>
      </c>
      <c r="N5" s="66" t="s">
        <v>150</v>
      </c>
      <c r="O5" s="66" t="s">
        <v>281</v>
      </c>
      <c r="P5" s="66" t="s">
        <v>282</v>
      </c>
      <c r="Q5" s="66" t="s">
        <v>283</v>
      </c>
      <c r="R5" s="169" t="s">
        <v>284</v>
      </c>
      <c r="S5" s="67" t="s">
        <v>285</v>
      </c>
    </row>
    <row r="6" spans="1:19" ht="46.5" customHeight="1">
      <c r="A6" s="87"/>
      <c r="B6" s="806" t="s">
        <v>286</v>
      </c>
      <c r="C6" s="804">
        <v>0</v>
      </c>
      <c r="D6" s="805"/>
      <c r="E6" s="804">
        <v>0.2</v>
      </c>
      <c r="F6" s="805"/>
      <c r="G6" s="804">
        <v>0.35</v>
      </c>
      <c r="H6" s="805"/>
      <c r="I6" s="804">
        <v>0.5</v>
      </c>
      <c r="J6" s="805"/>
      <c r="K6" s="804">
        <v>0.75</v>
      </c>
      <c r="L6" s="805"/>
      <c r="M6" s="804">
        <v>1</v>
      </c>
      <c r="N6" s="805"/>
      <c r="O6" s="804">
        <v>1.5</v>
      </c>
      <c r="P6" s="805"/>
      <c r="Q6" s="804">
        <v>2.5</v>
      </c>
      <c r="R6" s="805"/>
      <c r="S6" s="802" t="s">
        <v>156</v>
      </c>
    </row>
    <row r="7" spans="1:19">
      <c r="A7" s="87"/>
      <c r="B7" s="807"/>
      <c r="C7" s="172" t="s">
        <v>279</v>
      </c>
      <c r="D7" s="172" t="s">
        <v>280</v>
      </c>
      <c r="E7" s="172" t="s">
        <v>279</v>
      </c>
      <c r="F7" s="172" t="s">
        <v>280</v>
      </c>
      <c r="G7" s="172" t="s">
        <v>279</v>
      </c>
      <c r="H7" s="172" t="s">
        <v>280</v>
      </c>
      <c r="I7" s="172" t="s">
        <v>279</v>
      </c>
      <c r="J7" s="172" t="s">
        <v>280</v>
      </c>
      <c r="K7" s="172" t="s">
        <v>279</v>
      </c>
      <c r="L7" s="172" t="s">
        <v>280</v>
      </c>
      <c r="M7" s="172" t="s">
        <v>279</v>
      </c>
      <c r="N7" s="172" t="s">
        <v>280</v>
      </c>
      <c r="O7" s="172" t="s">
        <v>279</v>
      </c>
      <c r="P7" s="172" t="s">
        <v>280</v>
      </c>
      <c r="Q7" s="172" t="s">
        <v>279</v>
      </c>
      <c r="R7" s="172" t="s">
        <v>280</v>
      </c>
      <c r="S7" s="803"/>
    </row>
    <row r="8" spans="1:19">
      <c r="A8" s="70">
        <v>1</v>
      </c>
      <c r="B8" s="107" t="s">
        <v>134</v>
      </c>
      <c r="C8" s="624">
        <v>76180732.886342004</v>
      </c>
      <c r="D8" s="624">
        <v>0</v>
      </c>
      <c r="E8" s="624">
        <v>0</v>
      </c>
      <c r="F8" s="624">
        <v>0</v>
      </c>
      <c r="G8" s="624">
        <v>0</v>
      </c>
      <c r="H8" s="624">
        <v>0</v>
      </c>
      <c r="I8" s="624">
        <v>0</v>
      </c>
      <c r="J8" s="624">
        <v>0</v>
      </c>
      <c r="K8" s="624">
        <v>0</v>
      </c>
      <c r="L8" s="624">
        <v>0</v>
      </c>
      <c r="M8" s="624">
        <v>353888586.80130661</v>
      </c>
      <c r="N8" s="624">
        <v>0</v>
      </c>
      <c r="O8" s="624">
        <v>0</v>
      </c>
      <c r="P8" s="624">
        <v>0</v>
      </c>
      <c r="Q8" s="624">
        <v>0</v>
      </c>
      <c r="R8" s="624">
        <v>0</v>
      </c>
      <c r="S8" s="174">
        <f>$C$6*SUM(C8:D8)+$E$6*SUM(E8:F8)+$G$6*SUM(G8:H8)+$I$6*SUM(I8:J8)+$K$6*SUM(K8:L8)+$M$6*SUM(M8:N8)+$O$6*SUM(O8:P8)+$Q$6*SUM(Q8:R8)</f>
        <v>353888586.80130661</v>
      </c>
    </row>
    <row r="9" spans="1:19">
      <c r="A9" s="70">
        <v>2</v>
      </c>
      <c r="B9" s="107" t="s">
        <v>135</v>
      </c>
      <c r="C9" s="624">
        <v>0</v>
      </c>
      <c r="D9" s="624">
        <v>0</v>
      </c>
      <c r="E9" s="624">
        <v>0</v>
      </c>
      <c r="F9" s="624">
        <v>0</v>
      </c>
      <c r="G9" s="624">
        <v>0</v>
      </c>
      <c r="H9" s="624">
        <v>0</v>
      </c>
      <c r="I9" s="624">
        <v>0</v>
      </c>
      <c r="J9" s="624">
        <v>0</v>
      </c>
      <c r="K9" s="624">
        <v>0</v>
      </c>
      <c r="L9" s="624">
        <v>0</v>
      </c>
      <c r="M9" s="624">
        <v>0</v>
      </c>
      <c r="N9" s="624">
        <v>0</v>
      </c>
      <c r="O9" s="624">
        <v>0</v>
      </c>
      <c r="P9" s="624">
        <v>0</v>
      </c>
      <c r="Q9" s="624">
        <v>0</v>
      </c>
      <c r="R9" s="624">
        <v>0</v>
      </c>
      <c r="S9" s="174">
        <f t="shared" ref="S9:S21" si="0">$C$6*SUM(C9:D9)+$E$6*SUM(E9:F9)+$G$6*SUM(G9:H9)+$I$6*SUM(I9:J9)+$K$6*SUM(K9:L9)+$M$6*SUM(M9:N9)+$O$6*SUM(O9:P9)+$Q$6*SUM(Q9:R9)</f>
        <v>0</v>
      </c>
    </row>
    <row r="10" spans="1:19">
      <c r="A10" s="70">
        <v>3</v>
      </c>
      <c r="B10" s="107" t="s">
        <v>136</v>
      </c>
      <c r="C10" s="624">
        <v>0</v>
      </c>
      <c r="D10" s="624">
        <v>0</v>
      </c>
      <c r="E10" s="624">
        <v>0</v>
      </c>
      <c r="F10" s="624">
        <v>0</v>
      </c>
      <c r="G10" s="624">
        <v>0</v>
      </c>
      <c r="H10" s="624">
        <v>0</v>
      </c>
      <c r="I10" s="624">
        <v>0</v>
      </c>
      <c r="J10" s="624">
        <v>0</v>
      </c>
      <c r="K10" s="624">
        <v>0</v>
      </c>
      <c r="L10" s="624">
        <v>0</v>
      </c>
      <c r="M10" s="624">
        <v>0</v>
      </c>
      <c r="N10" s="624">
        <v>0</v>
      </c>
      <c r="O10" s="624">
        <v>0</v>
      </c>
      <c r="P10" s="624">
        <v>0</v>
      </c>
      <c r="Q10" s="624">
        <v>0</v>
      </c>
      <c r="R10" s="624">
        <v>0</v>
      </c>
      <c r="S10" s="174">
        <f t="shared" si="0"/>
        <v>0</v>
      </c>
    </row>
    <row r="11" spans="1:19">
      <c r="A11" s="70">
        <v>4</v>
      </c>
      <c r="B11" s="107" t="s">
        <v>137</v>
      </c>
      <c r="C11" s="624">
        <v>0</v>
      </c>
      <c r="D11" s="624">
        <v>0</v>
      </c>
      <c r="E11" s="624">
        <v>0</v>
      </c>
      <c r="F11" s="624">
        <v>0</v>
      </c>
      <c r="G11" s="624">
        <v>0</v>
      </c>
      <c r="H11" s="624">
        <v>0</v>
      </c>
      <c r="I11" s="624">
        <v>0</v>
      </c>
      <c r="J11" s="624">
        <v>0</v>
      </c>
      <c r="K11" s="624">
        <v>0</v>
      </c>
      <c r="L11" s="624">
        <v>0</v>
      </c>
      <c r="M11" s="624">
        <v>0</v>
      </c>
      <c r="N11" s="624">
        <v>0</v>
      </c>
      <c r="O11" s="624">
        <v>0</v>
      </c>
      <c r="P11" s="624">
        <v>0</v>
      </c>
      <c r="Q11" s="624">
        <v>0</v>
      </c>
      <c r="R11" s="624">
        <v>0</v>
      </c>
      <c r="S11" s="174">
        <f t="shared" si="0"/>
        <v>0</v>
      </c>
    </row>
    <row r="12" spans="1:19">
      <c r="A12" s="70">
        <v>5</v>
      </c>
      <c r="B12" s="107" t="s">
        <v>946</v>
      </c>
      <c r="C12" s="624">
        <v>0</v>
      </c>
      <c r="D12" s="624">
        <v>0</v>
      </c>
      <c r="E12" s="624">
        <v>0</v>
      </c>
      <c r="F12" s="624">
        <v>0</v>
      </c>
      <c r="G12" s="624">
        <v>0</v>
      </c>
      <c r="H12" s="624">
        <v>0</v>
      </c>
      <c r="I12" s="624">
        <v>0</v>
      </c>
      <c r="J12" s="624">
        <v>0</v>
      </c>
      <c r="K12" s="624">
        <v>0</v>
      </c>
      <c r="L12" s="624">
        <v>0</v>
      </c>
      <c r="M12" s="624">
        <v>0</v>
      </c>
      <c r="N12" s="624">
        <v>0</v>
      </c>
      <c r="O12" s="624">
        <v>0</v>
      </c>
      <c r="P12" s="624">
        <v>0</v>
      </c>
      <c r="Q12" s="624">
        <v>0</v>
      </c>
      <c r="R12" s="624">
        <v>0</v>
      </c>
      <c r="S12" s="174">
        <f t="shared" si="0"/>
        <v>0</v>
      </c>
    </row>
    <row r="13" spans="1:19">
      <c r="A13" s="70">
        <v>6</v>
      </c>
      <c r="B13" s="107" t="s">
        <v>138</v>
      </c>
      <c r="C13" s="624">
        <v>0</v>
      </c>
      <c r="D13" s="624">
        <v>0</v>
      </c>
      <c r="E13" s="624">
        <v>15355760.987802666</v>
      </c>
      <c r="F13" s="624">
        <v>0</v>
      </c>
      <c r="G13" s="624">
        <v>0</v>
      </c>
      <c r="H13" s="624">
        <v>0</v>
      </c>
      <c r="I13" s="624">
        <v>338168480.7063821</v>
      </c>
      <c r="J13" s="624">
        <v>0</v>
      </c>
      <c r="K13" s="624">
        <v>0</v>
      </c>
      <c r="L13" s="624">
        <v>0</v>
      </c>
      <c r="M13" s="624">
        <v>0</v>
      </c>
      <c r="N13" s="624">
        <v>0</v>
      </c>
      <c r="O13" s="624">
        <v>0</v>
      </c>
      <c r="P13" s="624">
        <v>0</v>
      </c>
      <c r="Q13" s="624">
        <v>0</v>
      </c>
      <c r="R13" s="624">
        <v>0</v>
      </c>
      <c r="S13" s="174">
        <f t="shared" si="0"/>
        <v>172155392.55075157</v>
      </c>
    </row>
    <row r="14" spans="1:19">
      <c r="A14" s="70">
        <v>7</v>
      </c>
      <c r="B14" s="107" t="s">
        <v>71</v>
      </c>
      <c r="C14" s="624">
        <v>0</v>
      </c>
      <c r="D14" s="624">
        <v>0</v>
      </c>
      <c r="E14" s="624">
        <v>0</v>
      </c>
      <c r="F14" s="624">
        <v>0</v>
      </c>
      <c r="G14" s="624">
        <v>0</v>
      </c>
      <c r="H14" s="624">
        <v>0</v>
      </c>
      <c r="I14" s="624">
        <v>0</v>
      </c>
      <c r="J14" s="624">
        <v>0</v>
      </c>
      <c r="K14" s="624">
        <v>0</v>
      </c>
      <c r="L14" s="624">
        <v>0</v>
      </c>
      <c r="M14" s="624">
        <v>1013615169.7850655</v>
      </c>
      <c r="N14" s="624">
        <v>108086356.4743253</v>
      </c>
      <c r="O14" s="624">
        <v>0</v>
      </c>
      <c r="P14" s="624">
        <v>0</v>
      </c>
      <c r="Q14" s="624">
        <v>0</v>
      </c>
      <c r="R14" s="624">
        <v>0</v>
      </c>
      <c r="S14" s="174">
        <f t="shared" si="0"/>
        <v>1121701526.2593908</v>
      </c>
    </row>
    <row r="15" spans="1:19">
      <c r="A15" s="70">
        <v>8</v>
      </c>
      <c r="B15" s="107" t="s">
        <v>72</v>
      </c>
      <c r="C15" s="624">
        <v>0</v>
      </c>
      <c r="D15" s="624">
        <v>0</v>
      </c>
      <c r="E15" s="624">
        <v>0</v>
      </c>
      <c r="F15" s="624">
        <v>0</v>
      </c>
      <c r="G15" s="624">
        <v>0</v>
      </c>
      <c r="H15" s="624">
        <v>0</v>
      </c>
      <c r="I15" s="624">
        <v>0</v>
      </c>
      <c r="J15" s="624">
        <v>0</v>
      </c>
      <c r="K15" s="624">
        <v>0</v>
      </c>
      <c r="L15" s="624">
        <v>0</v>
      </c>
      <c r="M15" s="624">
        <v>0</v>
      </c>
      <c r="N15" s="624">
        <v>0</v>
      </c>
      <c r="O15" s="624">
        <v>0</v>
      </c>
      <c r="P15" s="624">
        <v>0</v>
      </c>
      <c r="Q15" s="624">
        <v>0</v>
      </c>
      <c r="R15" s="624">
        <v>0</v>
      </c>
      <c r="S15" s="174">
        <f t="shared" si="0"/>
        <v>0</v>
      </c>
    </row>
    <row r="16" spans="1:19">
      <c r="A16" s="70">
        <v>9</v>
      </c>
      <c r="B16" s="107" t="s">
        <v>947</v>
      </c>
      <c r="C16" s="624">
        <v>0</v>
      </c>
      <c r="D16" s="624">
        <v>0</v>
      </c>
      <c r="E16" s="624">
        <v>0</v>
      </c>
      <c r="F16" s="624">
        <v>0</v>
      </c>
      <c r="G16" s="624">
        <v>0</v>
      </c>
      <c r="H16" s="624">
        <v>0</v>
      </c>
      <c r="I16" s="624">
        <v>0</v>
      </c>
      <c r="J16" s="624">
        <v>0</v>
      </c>
      <c r="K16" s="624">
        <v>0</v>
      </c>
      <c r="L16" s="624">
        <v>0</v>
      </c>
      <c r="M16" s="624">
        <v>0</v>
      </c>
      <c r="N16" s="624">
        <v>0</v>
      </c>
      <c r="O16" s="624">
        <v>0</v>
      </c>
      <c r="P16" s="624">
        <v>0</v>
      </c>
      <c r="Q16" s="624">
        <v>0</v>
      </c>
      <c r="R16" s="624">
        <v>0</v>
      </c>
      <c r="S16" s="174">
        <f t="shared" si="0"/>
        <v>0</v>
      </c>
    </row>
    <row r="17" spans="1:19">
      <c r="A17" s="70">
        <v>10</v>
      </c>
      <c r="B17" s="107" t="s">
        <v>67</v>
      </c>
      <c r="C17" s="624">
        <v>0</v>
      </c>
      <c r="D17" s="624">
        <v>0</v>
      </c>
      <c r="E17" s="624">
        <v>0</v>
      </c>
      <c r="F17" s="624">
        <v>0</v>
      </c>
      <c r="G17" s="624">
        <v>0</v>
      </c>
      <c r="H17" s="624">
        <v>0</v>
      </c>
      <c r="I17" s="624">
        <v>0</v>
      </c>
      <c r="J17" s="624">
        <v>0</v>
      </c>
      <c r="K17" s="624">
        <v>0</v>
      </c>
      <c r="L17" s="624">
        <v>0</v>
      </c>
      <c r="M17" s="624">
        <v>58159578.022738606</v>
      </c>
      <c r="N17" s="624">
        <v>0</v>
      </c>
      <c r="O17" s="624">
        <v>0</v>
      </c>
      <c r="P17" s="624">
        <v>0</v>
      </c>
      <c r="Q17" s="624">
        <v>0</v>
      </c>
      <c r="R17" s="624">
        <v>0</v>
      </c>
      <c r="S17" s="174">
        <f t="shared" si="0"/>
        <v>58159578.022738606</v>
      </c>
    </row>
    <row r="18" spans="1:19">
      <c r="A18" s="70">
        <v>11</v>
      </c>
      <c r="B18" s="107" t="s">
        <v>68</v>
      </c>
      <c r="C18" s="624">
        <v>0</v>
      </c>
      <c r="D18" s="624">
        <v>0</v>
      </c>
      <c r="E18" s="624">
        <v>0</v>
      </c>
      <c r="F18" s="624">
        <v>0</v>
      </c>
      <c r="G18" s="624">
        <v>0</v>
      </c>
      <c r="H18" s="624">
        <v>0</v>
      </c>
      <c r="I18" s="624">
        <v>0</v>
      </c>
      <c r="J18" s="624">
        <v>0</v>
      </c>
      <c r="K18" s="624">
        <v>0</v>
      </c>
      <c r="L18" s="624">
        <v>0</v>
      </c>
      <c r="M18" s="624">
        <v>0</v>
      </c>
      <c r="N18" s="624">
        <v>0</v>
      </c>
      <c r="O18" s="624">
        <v>0</v>
      </c>
      <c r="P18" s="624">
        <v>0</v>
      </c>
      <c r="Q18" s="624">
        <v>0</v>
      </c>
      <c r="R18" s="624">
        <v>0</v>
      </c>
      <c r="S18" s="174">
        <f t="shared" si="0"/>
        <v>0</v>
      </c>
    </row>
    <row r="19" spans="1:19">
      <c r="A19" s="70">
        <v>12</v>
      </c>
      <c r="B19" s="107" t="s">
        <v>69</v>
      </c>
      <c r="C19" s="624">
        <v>0</v>
      </c>
      <c r="D19" s="624">
        <v>0</v>
      </c>
      <c r="E19" s="624">
        <v>0</v>
      </c>
      <c r="F19" s="624">
        <v>0</v>
      </c>
      <c r="G19" s="624">
        <v>0</v>
      </c>
      <c r="H19" s="624">
        <v>0</v>
      </c>
      <c r="I19" s="624">
        <v>0</v>
      </c>
      <c r="J19" s="624">
        <v>0</v>
      </c>
      <c r="K19" s="624">
        <v>0</v>
      </c>
      <c r="L19" s="624">
        <v>0</v>
      </c>
      <c r="M19" s="624">
        <v>0</v>
      </c>
      <c r="N19" s="624">
        <v>0</v>
      </c>
      <c r="O19" s="624">
        <v>0</v>
      </c>
      <c r="P19" s="624">
        <v>0</v>
      </c>
      <c r="Q19" s="624">
        <v>0</v>
      </c>
      <c r="R19" s="624">
        <v>0</v>
      </c>
      <c r="S19" s="174">
        <f t="shared" si="0"/>
        <v>0</v>
      </c>
    </row>
    <row r="20" spans="1:19">
      <c r="A20" s="70">
        <v>13</v>
      </c>
      <c r="B20" s="107" t="s">
        <v>70</v>
      </c>
      <c r="C20" s="624">
        <v>0</v>
      </c>
      <c r="D20" s="624">
        <v>0</v>
      </c>
      <c r="E20" s="624">
        <v>0</v>
      </c>
      <c r="F20" s="624">
        <v>0</v>
      </c>
      <c r="G20" s="624">
        <v>0</v>
      </c>
      <c r="H20" s="624">
        <v>0</v>
      </c>
      <c r="I20" s="624">
        <v>0</v>
      </c>
      <c r="J20" s="624">
        <v>0</v>
      </c>
      <c r="K20" s="624">
        <v>0</v>
      </c>
      <c r="L20" s="624">
        <v>0</v>
      </c>
      <c r="M20" s="624">
        <v>0</v>
      </c>
      <c r="N20" s="624">
        <v>0</v>
      </c>
      <c r="O20" s="624">
        <v>0</v>
      </c>
      <c r="P20" s="624">
        <v>0</v>
      </c>
      <c r="Q20" s="624">
        <v>0</v>
      </c>
      <c r="R20" s="624">
        <v>0</v>
      </c>
      <c r="S20" s="174">
        <f t="shared" si="0"/>
        <v>0</v>
      </c>
    </row>
    <row r="21" spans="1:19">
      <c r="A21" s="70">
        <v>14</v>
      </c>
      <c r="B21" s="107" t="s">
        <v>154</v>
      </c>
      <c r="C21" s="624">
        <v>42527204.455965996</v>
      </c>
      <c r="D21" s="624">
        <v>0</v>
      </c>
      <c r="E21" s="624">
        <v>0</v>
      </c>
      <c r="F21" s="624">
        <v>0</v>
      </c>
      <c r="G21" s="624">
        <v>0</v>
      </c>
      <c r="H21" s="624">
        <v>0</v>
      </c>
      <c r="I21" s="624">
        <v>0</v>
      </c>
      <c r="J21" s="624">
        <v>0</v>
      </c>
      <c r="K21" s="624">
        <v>0</v>
      </c>
      <c r="L21" s="624">
        <v>0</v>
      </c>
      <c r="M21" s="624">
        <v>101086739.41920358</v>
      </c>
      <c r="N21" s="624">
        <v>2273212.4424294233</v>
      </c>
      <c r="O21" s="624">
        <v>0</v>
      </c>
      <c r="P21" s="624">
        <v>0</v>
      </c>
      <c r="Q21" s="624">
        <v>17402841.199999999</v>
      </c>
      <c r="R21" s="624">
        <v>0</v>
      </c>
      <c r="S21" s="174">
        <f t="shared" si="0"/>
        <v>146867054.861633</v>
      </c>
    </row>
    <row r="22" spans="1:19" ht="13.5" thickBot="1">
      <c r="A22" s="53"/>
      <c r="B22" s="91" t="s">
        <v>66</v>
      </c>
      <c r="C22" s="160">
        <f>SUM(C8:C21)</f>
        <v>118707937.342308</v>
      </c>
      <c r="D22" s="160">
        <f t="shared" ref="D22:S22" si="1">SUM(D8:D21)</f>
        <v>0</v>
      </c>
      <c r="E22" s="160">
        <f t="shared" si="1"/>
        <v>15355760.987802666</v>
      </c>
      <c r="F22" s="160">
        <f t="shared" si="1"/>
        <v>0</v>
      </c>
      <c r="G22" s="160">
        <f t="shared" si="1"/>
        <v>0</v>
      </c>
      <c r="H22" s="160">
        <f t="shared" si="1"/>
        <v>0</v>
      </c>
      <c r="I22" s="160">
        <f t="shared" si="1"/>
        <v>338168480.7063821</v>
      </c>
      <c r="J22" s="160">
        <f t="shared" si="1"/>
        <v>0</v>
      </c>
      <c r="K22" s="160">
        <f t="shared" si="1"/>
        <v>0</v>
      </c>
      <c r="L22" s="160">
        <f t="shared" si="1"/>
        <v>0</v>
      </c>
      <c r="M22" s="160">
        <f t="shared" si="1"/>
        <v>1526750074.0283144</v>
      </c>
      <c r="N22" s="160">
        <f t="shared" si="1"/>
        <v>110359568.91675472</v>
      </c>
      <c r="O22" s="160">
        <f t="shared" si="1"/>
        <v>0</v>
      </c>
      <c r="P22" s="160">
        <f t="shared" si="1"/>
        <v>0</v>
      </c>
      <c r="Q22" s="160">
        <f t="shared" si="1"/>
        <v>17402841.199999999</v>
      </c>
      <c r="R22" s="160">
        <f t="shared" si="1"/>
        <v>0</v>
      </c>
      <c r="S22" s="633">
        <f t="shared" si="1"/>
        <v>1852772138.4958208</v>
      </c>
    </row>
    <row r="25" spans="1:19">
      <c r="C25" s="625"/>
      <c r="D25" s="625"/>
      <c r="E25" s="625"/>
      <c r="F25" s="625"/>
      <c r="G25" s="625"/>
      <c r="H25" s="625"/>
      <c r="I25" s="625"/>
      <c r="J25" s="625"/>
      <c r="K25" s="625"/>
      <c r="L25" s="625"/>
      <c r="M25" s="625"/>
      <c r="N25" s="625"/>
      <c r="O25" s="625"/>
      <c r="P25" s="625"/>
      <c r="Q25" s="625"/>
      <c r="R25" s="625"/>
      <c r="S25" s="625"/>
    </row>
    <row r="26" spans="1:19">
      <c r="C26" s="625"/>
      <c r="D26" s="625"/>
      <c r="E26" s="625"/>
      <c r="F26" s="625"/>
      <c r="G26" s="625"/>
      <c r="H26" s="625"/>
      <c r="I26" s="625"/>
      <c r="J26" s="625"/>
      <c r="K26" s="625"/>
      <c r="L26" s="625"/>
      <c r="M26" s="625"/>
      <c r="N26" s="625"/>
      <c r="O26" s="625"/>
      <c r="P26" s="625"/>
      <c r="Q26" s="625"/>
      <c r="R26" s="625"/>
      <c r="S26" s="625"/>
    </row>
    <row r="27" spans="1:19">
      <c r="C27" s="625"/>
      <c r="D27" s="625"/>
      <c r="E27" s="625"/>
      <c r="F27" s="625"/>
      <c r="G27" s="625"/>
      <c r="H27" s="625"/>
      <c r="I27" s="625"/>
      <c r="J27" s="625"/>
      <c r="K27" s="625"/>
      <c r="L27" s="625"/>
      <c r="M27" s="625"/>
      <c r="N27" s="625"/>
      <c r="O27" s="625"/>
      <c r="P27" s="625"/>
      <c r="Q27" s="625"/>
      <c r="R27" s="625"/>
      <c r="S27" s="625"/>
    </row>
    <row r="28" spans="1:19">
      <c r="C28" s="625"/>
      <c r="D28" s="625"/>
      <c r="E28" s="625"/>
      <c r="F28" s="625"/>
      <c r="G28" s="625"/>
      <c r="H28" s="625"/>
      <c r="I28" s="625"/>
      <c r="J28" s="625"/>
      <c r="K28" s="625"/>
      <c r="L28" s="625"/>
      <c r="M28" s="625"/>
      <c r="N28" s="625"/>
      <c r="O28" s="625"/>
      <c r="P28" s="625"/>
      <c r="Q28" s="625"/>
      <c r="R28" s="625"/>
      <c r="S28" s="625"/>
    </row>
    <row r="29" spans="1:19">
      <c r="C29" s="625"/>
      <c r="D29" s="625"/>
      <c r="E29" s="625"/>
      <c r="F29" s="625"/>
      <c r="G29" s="625"/>
      <c r="H29" s="625"/>
      <c r="I29" s="625"/>
      <c r="J29" s="625"/>
      <c r="K29" s="625"/>
      <c r="L29" s="625"/>
      <c r="M29" s="625"/>
      <c r="N29" s="625"/>
      <c r="O29" s="625"/>
      <c r="P29" s="625"/>
      <c r="Q29" s="625"/>
      <c r="R29" s="625"/>
      <c r="S29" s="625"/>
    </row>
    <row r="30" spans="1:19">
      <c r="C30" s="625"/>
      <c r="D30" s="625"/>
      <c r="E30" s="625"/>
      <c r="F30" s="625"/>
      <c r="G30" s="625"/>
      <c r="H30" s="625"/>
      <c r="I30" s="625"/>
      <c r="J30" s="625"/>
      <c r="K30" s="625"/>
      <c r="L30" s="625"/>
      <c r="M30" s="625"/>
      <c r="N30" s="625"/>
      <c r="O30" s="625"/>
      <c r="P30" s="625"/>
      <c r="Q30" s="625"/>
      <c r="R30" s="625"/>
      <c r="S30" s="625"/>
    </row>
    <row r="31" spans="1:19">
      <c r="C31" s="625"/>
      <c r="D31" s="625"/>
      <c r="E31" s="625"/>
      <c r="F31" s="625"/>
      <c r="G31" s="625"/>
      <c r="H31" s="625"/>
      <c r="I31" s="625"/>
      <c r="J31" s="625"/>
      <c r="K31" s="625"/>
      <c r="L31" s="625"/>
      <c r="M31" s="625"/>
      <c r="N31" s="625"/>
      <c r="O31" s="625"/>
      <c r="P31" s="625"/>
      <c r="Q31" s="625"/>
      <c r="R31" s="625"/>
      <c r="S31" s="625"/>
    </row>
    <row r="32" spans="1:19">
      <c r="C32" s="625"/>
      <c r="D32" s="625"/>
      <c r="E32" s="625"/>
      <c r="F32" s="625"/>
      <c r="G32" s="625"/>
      <c r="H32" s="625"/>
      <c r="I32" s="625"/>
      <c r="J32" s="625"/>
      <c r="K32" s="625"/>
      <c r="L32" s="625"/>
      <c r="M32" s="625"/>
      <c r="N32" s="625"/>
      <c r="O32" s="625"/>
      <c r="P32" s="625"/>
      <c r="Q32" s="625"/>
      <c r="R32" s="625"/>
      <c r="S32" s="625"/>
    </row>
    <row r="33" spans="3:19">
      <c r="C33" s="625"/>
      <c r="D33" s="625"/>
      <c r="E33" s="625"/>
      <c r="F33" s="625"/>
      <c r="G33" s="625"/>
      <c r="H33" s="625"/>
      <c r="I33" s="625"/>
      <c r="J33" s="625"/>
      <c r="K33" s="625"/>
      <c r="L33" s="625"/>
      <c r="M33" s="625"/>
      <c r="N33" s="625"/>
      <c r="O33" s="625"/>
      <c r="P33" s="625"/>
      <c r="Q33" s="625"/>
      <c r="R33" s="625"/>
      <c r="S33" s="625"/>
    </row>
    <row r="34" spans="3:19">
      <c r="C34" s="625"/>
      <c r="D34" s="625"/>
      <c r="E34" s="625"/>
      <c r="F34" s="625"/>
      <c r="G34" s="625"/>
      <c r="H34" s="625"/>
      <c r="I34" s="625"/>
      <c r="J34" s="625"/>
      <c r="K34" s="625"/>
      <c r="L34" s="625"/>
      <c r="M34" s="625"/>
      <c r="N34" s="625"/>
      <c r="O34" s="625"/>
      <c r="P34" s="625"/>
      <c r="Q34" s="625"/>
      <c r="R34" s="625"/>
      <c r="S34" s="625"/>
    </row>
    <row r="35" spans="3:19">
      <c r="C35" s="625"/>
      <c r="D35" s="625"/>
      <c r="E35" s="625"/>
      <c r="F35" s="625"/>
      <c r="G35" s="625"/>
      <c r="H35" s="625"/>
      <c r="I35" s="625"/>
      <c r="J35" s="625"/>
      <c r="K35" s="625"/>
      <c r="L35" s="625"/>
      <c r="M35" s="625"/>
      <c r="N35" s="625"/>
      <c r="O35" s="625"/>
      <c r="P35" s="625"/>
      <c r="Q35" s="625"/>
      <c r="R35" s="625"/>
      <c r="S35" s="625"/>
    </row>
    <row r="36" spans="3:19">
      <c r="C36" s="625"/>
      <c r="D36" s="625"/>
      <c r="E36" s="625"/>
      <c r="F36" s="625"/>
      <c r="G36" s="625"/>
      <c r="H36" s="625"/>
      <c r="I36" s="625"/>
      <c r="J36" s="625"/>
      <c r="K36" s="625"/>
      <c r="L36" s="625"/>
      <c r="M36" s="625"/>
      <c r="N36" s="625"/>
      <c r="O36" s="625"/>
      <c r="P36" s="625"/>
      <c r="Q36" s="625"/>
      <c r="R36" s="625"/>
      <c r="S36" s="625"/>
    </row>
    <row r="37" spans="3:19">
      <c r="C37" s="625"/>
      <c r="D37" s="625"/>
      <c r="E37" s="625"/>
      <c r="F37" s="625"/>
      <c r="G37" s="625"/>
      <c r="H37" s="625"/>
      <c r="I37" s="625"/>
      <c r="J37" s="625"/>
      <c r="K37" s="625"/>
      <c r="L37" s="625"/>
      <c r="M37" s="625"/>
      <c r="N37" s="625"/>
      <c r="O37" s="625"/>
      <c r="P37" s="625"/>
      <c r="Q37" s="625"/>
      <c r="R37" s="625"/>
      <c r="S37" s="625"/>
    </row>
    <row r="38" spans="3:19">
      <c r="C38" s="625"/>
      <c r="D38" s="625"/>
      <c r="E38" s="625"/>
      <c r="F38" s="625"/>
      <c r="G38" s="625"/>
      <c r="H38" s="625"/>
      <c r="I38" s="625"/>
      <c r="J38" s="625"/>
      <c r="K38" s="625"/>
      <c r="L38" s="625"/>
      <c r="M38" s="625"/>
      <c r="N38" s="625"/>
      <c r="O38" s="625"/>
      <c r="P38" s="625"/>
      <c r="Q38" s="625"/>
      <c r="R38" s="625"/>
      <c r="S38" s="625"/>
    </row>
    <row r="39" spans="3:19">
      <c r="C39" s="625"/>
      <c r="D39" s="625"/>
      <c r="E39" s="625"/>
      <c r="F39" s="625"/>
      <c r="G39" s="625"/>
      <c r="H39" s="625"/>
      <c r="I39" s="625"/>
      <c r="J39" s="625"/>
      <c r="K39" s="625"/>
      <c r="L39" s="625"/>
      <c r="M39" s="625"/>
      <c r="N39" s="625"/>
      <c r="O39" s="625"/>
      <c r="P39" s="625"/>
      <c r="Q39" s="625"/>
      <c r="R39" s="625"/>
      <c r="S39" s="625"/>
    </row>
    <row r="40" spans="3:19">
      <c r="C40" s="625"/>
      <c r="D40" s="625"/>
      <c r="E40" s="625"/>
      <c r="F40" s="625"/>
      <c r="G40" s="625"/>
      <c r="H40" s="625"/>
      <c r="I40" s="625"/>
      <c r="J40" s="625"/>
      <c r="K40" s="625"/>
      <c r="L40" s="625"/>
      <c r="M40" s="625"/>
      <c r="N40" s="625"/>
      <c r="O40" s="625"/>
      <c r="P40" s="625"/>
      <c r="Q40" s="625"/>
      <c r="R40" s="625"/>
      <c r="S40" s="625"/>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108</v>
      </c>
      <c r="B1" s="1" t="str">
        <f>Info!C2</f>
        <v>სს "ბანკი ქართუ"</v>
      </c>
    </row>
    <row r="2" spans="1:22">
      <c r="A2" s="1" t="s">
        <v>109</v>
      </c>
      <c r="B2" s="585">
        <f>'1. key ratios'!B2</f>
        <v>45657</v>
      </c>
    </row>
    <row r="4" spans="1:22" ht="27.75" thickBot="1">
      <c r="A4" s="1" t="s">
        <v>260</v>
      </c>
      <c r="B4" s="173" t="s">
        <v>295</v>
      </c>
      <c r="V4" s="132" t="s">
        <v>87</v>
      </c>
    </row>
    <row r="5" spans="1:22">
      <c r="A5" s="51"/>
      <c r="B5" s="52"/>
      <c r="C5" s="808" t="s">
        <v>116</v>
      </c>
      <c r="D5" s="809"/>
      <c r="E5" s="809"/>
      <c r="F5" s="809"/>
      <c r="G5" s="809"/>
      <c r="H5" s="809"/>
      <c r="I5" s="809"/>
      <c r="J5" s="809"/>
      <c r="K5" s="809"/>
      <c r="L5" s="810"/>
      <c r="M5" s="808" t="s">
        <v>117</v>
      </c>
      <c r="N5" s="809"/>
      <c r="O5" s="809"/>
      <c r="P5" s="809"/>
      <c r="Q5" s="809"/>
      <c r="R5" s="809"/>
      <c r="S5" s="810"/>
      <c r="T5" s="813" t="s">
        <v>293</v>
      </c>
      <c r="U5" s="813" t="s">
        <v>292</v>
      </c>
      <c r="V5" s="811" t="s">
        <v>118</v>
      </c>
    </row>
    <row r="6" spans="1:22" s="29" customFormat="1" ht="127.5">
      <c r="A6" s="68"/>
      <c r="B6" s="109"/>
      <c r="C6" s="49" t="s">
        <v>119</v>
      </c>
      <c r="D6" s="48" t="s">
        <v>120</v>
      </c>
      <c r="E6" s="47" t="s">
        <v>121</v>
      </c>
      <c r="F6" s="47" t="s">
        <v>287</v>
      </c>
      <c r="G6" s="48" t="s">
        <v>122</v>
      </c>
      <c r="H6" s="48" t="s">
        <v>123</v>
      </c>
      <c r="I6" s="48" t="s">
        <v>124</v>
      </c>
      <c r="J6" s="48" t="s">
        <v>153</v>
      </c>
      <c r="K6" s="48" t="s">
        <v>125</v>
      </c>
      <c r="L6" s="50" t="s">
        <v>126</v>
      </c>
      <c r="M6" s="49" t="s">
        <v>127</v>
      </c>
      <c r="N6" s="48" t="s">
        <v>128</v>
      </c>
      <c r="O6" s="48" t="s">
        <v>129</v>
      </c>
      <c r="P6" s="48" t="s">
        <v>130</v>
      </c>
      <c r="Q6" s="48" t="s">
        <v>131</v>
      </c>
      <c r="R6" s="48" t="s">
        <v>132</v>
      </c>
      <c r="S6" s="50" t="s">
        <v>133</v>
      </c>
      <c r="T6" s="814"/>
      <c r="U6" s="814"/>
      <c r="V6" s="812"/>
    </row>
    <row r="7" spans="1:22">
      <c r="A7" s="90">
        <v>1</v>
      </c>
      <c r="B7" s="107" t="s">
        <v>134</v>
      </c>
      <c r="C7" s="626">
        <v>0</v>
      </c>
      <c r="D7" s="624">
        <v>0</v>
      </c>
      <c r="E7" s="624">
        <v>0</v>
      </c>
      <c r="F7" s="624">
        <v>0</v>
      </c>
      <c r="G7" s="624">
        <v>0</v>
      </c>
      <c r="H7" s="624">
        <v>0</v>
      </c>
      <c r="I7" s="624">
        <v>0</v>
      </c>
      <c r="J7" s="624">
        <v>0</v>
      </c>
      <c r="K7" s="624">
        <v>0</v>
      </c>
      <c r="L7" s="627">
        <v>0</v>
      </c>
      <c r="M7" s="626">
        <v>0</v>
      </c>
      <c r="N7" s="624">
        <v>0</v>
      </c>
      <c r="O7" s="624">
        <v>0</v>
      </c>
      <c r="P7" s="624">
        <v>0</v>
      </c>
      <c r="Q7" s="624">
        <v>0</v>
      </c>
      <c r="R7" s="624">
        <v>0</v>
      </c>
      <c r="S7" s="627">
        <v>0</v>
      </c>
      <c r="T7" s="628">
        <v>0</v>
      </c>
      <c r="U7" s="629">
        <v>0</v>
      </c>
      <c r="V7" s="630">
        <f>SUM(C7:S7)</f>
        <v>0</v>
      </c>
    </row>
    <row r="8" spans="1:22">
      <c r="A8" s="90">
        <v>2</v>
      </c>
      <c r="B8" s="107" t="s">
        <v>135</v>
      </c>
      <c r="C8" s="626">
        <v>0</v>
      </c>
      <c r="D8" s="624">
        <v>0</v>
      </c>
      <c r="E8" s="624">
        <v>0</v>
      </c>
      <c r="F8" s="624">
        <v>0</v>
      </c>
      <c r="G8" s="624">
        <v>0</v>
      </c>
      <c r="H8" s="624">
        <v>0</v>
      </c>
      <c r="I8" s="624">
        <v>0</v>
      </c>
      <c r="J8" s="624">
        <v>0</v>
      </c>
      <c r="K8" s="624">
        <v>0</v>
      </c>
      <c r="L8" s="627">
        <v>0</v>
      </c>
      <c r="M8" s="626">
        <v>0</v>
      </c>
      <c r="N8" s="624">
        <v>0</v>
      </c>
      <c r="O8" s="624">
        <v>0</v>
      </c>
      <c r="P8" s="624">
        <v>0</v>
      </c>
      <c r="Q8" s="624">
        <v>0</v>
      </c>
      <c r="R8" s="624">
        <v>0</v>
      </c>
      <c r="S8" s="627">
        <v>0</v>
      </c>
      <c r="T8" s="629">
        <v>0</v>
      </c>
      <c r="U8" s="629">
        <v>0</v>
      </c>
      <c r="V8" s="630">
        <f t="shared" ref="V8:V20" si="0">SUM(C8:S8)</f>
        <v>0</v>
      </c>
    </row>
    <row r="9" spans="1:22">
      <c r="A9" s="90">
        <v>3</v>
      </c>
      <c r="B9" s="107" t="s">
        <v>136</v>
      </c>
      <c r="C9" s="626">
        <v>0</v>
      </c>
      <c r="D9" s="624">
        <v>0</v>
      </c>
      <c r="E9" s="624">
        <v>0</v>
      </c>
      <c r="F9" s="624">
        <v>0</v>
      </c>
      <c r="G9" s="624">
        <v>0</v>
      </c>
      <c r="H9" s="624">
        <v>0</v>
      </c>
      <c r="I9" s="624">
        <v>0</v>
      </c>
      <c r="J9" s="624">
        <v>0</v>
      </c>
      <c r="K9" s="624">
        <v>0</v>
      </c>
      <c r="L9" s="627">
        <v>0</v>
      </c>
      <c r="M9" s="626">
        <v>0</v>
      </c>
      <c r="N9" s="624">
        <v>0</v>
      </c>
      <c r="O9" s="624">
        <v>0</v>
      </c>
      <c r="P9" s="624">
        <v>0</v>
      </c>
      <c r="Q9" s="624">
        <v>0</v>
      </c>
      <c r="R9" s="624">
        <v>0</v>
      </c>
      <c r="S9" s="627">
        <v>0</v>
      </c>
      <c r="T9" s="629">
        <v>0</v>
      </c>
      <c r="U9" s="629">
        <v>0</v>
      </c>
      <c r="V9" s="630">
        <f>SUM(C9:S9)</f>
        <v>0</v>
      </c>
    </row>
    <row r="10" spans="1:22">
      <c r="A10" s="90">
        <v>4</v>
      </c>
      <c r="B10" s="107" t="s">
        <v>137</v>
      </c>
      <c r="C10" s="626">
        <v>0</v>
      </c>
      <c r="D10" s="624">
        <v>0</v>
      </c>
      <c r="E10" s="624">
        <v>0</v>
      </c>
      <c r="F10" s="624">
        <v>0</v>
      </c>
      <c r="G10" s="624">
        <v>0</v>
      </c>
      <c r="H10" s="624">
        <v>0</v>
      </c>
      <c r="I10" s="624">
        <v>0</v>
      </c>
      <c r="J10" s="624">
        <v>0</v>
      </c>
      <c r="K10" s="624">
        <v>0</v>
      </c>
      <c r="L10" s="627">
        <v>0</v>
      </c>
      <c r="M10" s="626">
        <v>0</v>
      </c>
      <c r="N10" s="624">
        <v>0</v>
      </c>
      <c r="O10" s="624">
        <v>0</v>
      </c>
      <c r="P10" s="624">
        <v>0</v>
      </c>
      <c r="Q10" s="624">
        <v>0</v>
      </c>
      <c r="R10" s="624">
        <v>0</v>
      </c>
      <c r="S10" s="627">
        <v>0</v>
      </c>
      <c r="T10" s="629">
        <v>0</v>
      </c>
      <c r="U10" s="629">
        <v>0</v>
      </c>
      <c r="V10" s="630">
        <f t="shared" si="0"/>
        <v>0</v>
      </c>
    </row>
    <row r="11" spans="1:22">
      <c r="A11" s="90">
        <v>5</v>
      </c>
      <c r="B11" s="107" t="s">
        <v>946</v>
      </c>
      <c r="C11" s="626">
        <v>0</v>
      </c>
      <c r="D11" s="624">
        <v>0</v>
      </c>
      <c r="E11" s="624">
        <v>0</v>
      </c>
      <c r="F11" s="624">
        <v>0</v>
      </c>
      <c r="G11" s="624">
        <v>0</v>
      </c>
      <c r="H11" s="624">
        <v>0</v>
      </c>
      <c r="I11" s="624">
        <v>0</v>
      </c>
      <c r="J11" s="624">
        <v>0</v>
      </c>
      <c r="K11" s="624">
        <v>0</v>
      </c>
      <c r="L11" s="627">
        <v>0</v>
      </c>
      <c r="M11" s="626">
        <v>0</v>
      </c>
      <c r="N11" s="624">
        <v>0</v>
      </c>
      <c r="O11" s="624">
        <v>0</v>
      </c>
      <c r="P11" s="624">
        <v>0</v>
      </c>
      <c r="Q11" s="624">
        <v>0</v>
      </c>
      <c r="R11" s="624">
        <v>0</v>
      </c>
      <c r="S11" s="627">
        <v>0</v>
      </c>
      <c r="T11" s="629">
        <v>0</v>
      </c>
      <c r="U11" s="629">
        <v>0</v>
      </c>
      <c r="V11" s="630">
        <f t="shared" si="0"/>
        <v>0</v>
      </c>
    </row>
    <row r="12" spans="1:22">
      <c r="A12" s="90">
        <v>6</v>
      </c>
      <c r="B12" s="107" t="s">
        <v>138</v>
      </c>
      <c r="C12" s="626">
        <v>0</v>
      </c>
      <c r="D12" s="624">
        <v>0</v>
      </c>
      <c r="E12" s="624">
        <v>0</v>
      </c>
      <c r="F12" s="624">
        <v>0</v>
      </c>
      <c r="G12" s="624">
        <v>0</v>
      </c>
      <c r="H12" s="624">
        <v>0</v>
      </c>
      <c r="I12" s="624">
        <v>0</v>
      </c>
      <c r="J12" s="624">
        <v>0</v>
      </c>
      <c r="K12" s="624">
        <v>0</v>
      </c>
      <c r="L12" s="627">
        <v>0</v>
      </c>
      <c r="M12" s="626">
        <v>0</v>
      </c>
      <c r="N12" s="624">
        <v>0</v>
      </c>
      <c r="O12" s="624">
        <v>0</v>
      </c>
      <c r="P12" s="624">
        <v>0</v>
      </c>
      <c r="Q12" s="624">
        <v>0</v>
      </c>
      <c r="R12" s="624">
        <v>0</v>
      </c>
      <c r="S12" s="627">
        <v>0</v>
      </c>
      <c r="T12" s="629">
        <v>0</v>
      </c>
      <c r="U12" s="629">
        <v>0</v>
      </c>
      <c r="V12" s="630">
        <f t="shared" si="0"/>
        <v>0</v>
      </c>
    </row>
    <row r="13" spans="1:22">
      <c r="A13" s="90">
        <v>7</v>
      </c>
      <c r="B13" s="107" t="s">
        <v>71</v>
      </c>
      <c r="C13" s="626">
        <v>0</v>
      </c>
      <c r="D13" s="624">
        <v>99878211.33809568</v>
      </c>
      <c r="E13" s="624">
        <v>0</v>
      </c>
      <c r="F13" s="624">
        <v>0</v>
      </c>
      <c r="G13" s="624">
        <v>0</v>
      </c>
      <c r="H13" s="624">
        <v>0</v>
      </c>
      <c r="I13" s="624">
        <v>0</v>
      </c>
      <c r="J13" s="624">
        <v>0</v>
      </c>
      <c r="K13" s="624">
        <v>0</v>
      </c>
      <c r="L13" s="627">
        <v>0</v>
      </c>
      <c r="M13" s="626">
        <v>0</v>
      </c>
      <c r="N13" s="624">
        <v>0</v>
      </c>
      <c r="O13" s="624">
        <v>0</v>
      </c>
      <c r="P13" s="624">
        <v>0</v>
      </c>
      <c r="Q13" s="624">
        <v>0</v>
      </c>
      <c r="R13" s="624">
        <v>0</v>
      </c>
      <c r="S13" s="627">
        <v>0</v>
      </c>
      <c r="T13" s="629">
        <v>91270907.522768468</v>
      </c>
      <c r="U13" s="629">
        <v>8607303.8153272066</v>
      </c>
      <c r="V13" s="630">
        <f t="shared" si="0"/>
        <v>99878211.33809568</v>
      </c>
    </row>
    <row r="14" spans="1:22">
      <c r="A14" s="90">
        <v>8</v>
      </c>
      <c r="B14" s="107" t="s">
        <v>72</v>
      </c>
      <c r="C14" s="626">
        <v>0</v>
      </c>
      <c r="D14" s="624">
        <v>0</v>
      </c>
      <c r="E14" s="624">
        <v>0</v>
      </c>
      <c r="F14" s="624">
        <v>0</v>
      </c>
      <c r="G14" s="624">
        <v>0</v>
      </c>
      <c r="H14" s="624">
        <v>0</v>
      </c>
      <c r="I14" s="624">
        <v>0</v>
      </c>
      <c r="J14" s="624">
        <v>0</v>
      </c>
      <c r="K14" s="624">
        <v>0</v>
      </c>
      <c r="L14" s="627">
        <v>0</v>
      </c>
      <c r="M14" s="626">
        <v>0</v>
      </c>
      <c r="N14" s="624">
        <v>0</v>
      </c>
      <c r="O14" s="624">
        <v>0</v>
      </c>
      <c r="P14" s="624">
        <v>0</v>
      </c>
      <c r="Q14" s="624">
        <v>0</v>
      </c>
      <c r="R14" s="624">
        <v>0</v>
      </c>
      <c r="S14" s="627">
        <v>0</v>
      </c>
      <c r="T14" s="629">
        <v>0</v>
      </c>
      <c r="U14" s="629">
        <v>0</v>
      </c>
      <c r="V14" s="630">
        <f t="shared" si="0"/>
        <v>0</v>
      </c>
    </row>
    <row r="15" spans="1:22">
      <c r="A15" s="90">
        <v>9</v>
      </c>
      <c r="B15" s="107" t="s">
        <v>947</v>
      </c>
      <c r="C15" s="626">
        <v>0</v>
      </c>
      <c r="D15" s="624">
        <v>0</v>
      </c>
      <c r="E15" s="624">
        <v>0</v>
      </c>
      <c r="F15" s="624">
        <v>0</v>
      </c>
      <c r="G15" s="624">
        <v>0</v>
      </c>
      <c r="H15" s="624">
        <v>0</v>
      </c>
      <c r="I15" s="624">
        <v>0</v>
      </c>
      <c r="J15" s="624">
        <v>0</v>
      </c>
      <c r="K15" s="624">
        <v>0</v>
      </c>
      <c r="L15" s="627">
        <v>0</v>
      </c>
      <c r="M15" s="626">
        <v>0</v>
      </c>
      <c r="N15" s="624">
        <v>0</v>
      </c>
      <c r="O15" s="624">
        <v>0</v>
      </c>
      <c r="P15" s="624">
        <v>0</v>
      </c>
      <c r="Q15" s="624">
        <v>0</v>
      </c>
      <c r="R15" s="624">
        <v>0</v>
      </c>
      <c r="S15" s="627">
        <v>0</v>
      </c>
      <c r="T15" s="629">
        <v>0</v>
      </c>
      <c r="U15" s="629">
        <v>0</v>
      </c>
      <c r="V15" s="630">
        <f t="shared" si="0"/>
        <v>0</v>
      </c>
    </row>
    <row r="16" spans="1:22">
      <c r="A16" s="90">
        <v>10</v>
      </c>
      <c r="B16" s="107" t="s">
        <v>67</v>
      </c>
      <c r="C16" s="626">
        <v>0</v>
      </c>
      <c r="D16" s="624">
        <v>0</v>
      </c>
      <c r="E16" s="624">
        <v>0</v>
      </c>
      <c r="F16" s="624">
        <v>0</v>
      </c>
      <c r="G16" s="624">
        <v>0</v>
      </c>
      <c r="H16" s="624">
        <v>0</v>
      </c>
      <c r="I16" s="624">
        <v>0</v>
      </c>
      <c r="J16" s="624">
        <v>0</v>
      </c>
      <c r="K16" s="624">
        <v>0</v>
      </c>
      <c r="L16" s="627">
        <v>0</v>
      </c>
      <c r="M16" s="626">
        <v>0</v>
      </c>
      <c r="N16" s="624">
        <v>0</v>
      </c>
      <c r="O16" s="624">
        <v>0</v>
      </c>
      <c r="P16" s="624">
        <v>0</v>
      </c>
      <c r="Q16" s="624">
        <v>0</v>
      </c>
      <c r="R16" s="624">
        <v>0</v>
      </c>
      <c r="S16" s="627">
        <v>0</v>
      </c>
      <c r="T16" s="629">
        <v>0</v>
      </c>
      <c r="U16" s="629">
        <v>0</v>
      </c>
      <c r="V16" s="630">
        <f t="shared" si="0"/>
        <v>0</v>
      </c>
    </row>
    <row r="17" spans="1:22">
      <c r="A17" s="90">
        <v>11</v>
      </c>
      <c r="B17" s="107" t="s">
        <v>68</v>
      </c>
      <c r="C17" s="626">
        <v>0</v>
      </c>
      <c r="D17" s="624">
        <v>0</v>
      </c>
      <c r="E17" s="624">
        <v>0</v>
      </c>
      <c r="F17" s="624">
        <v>0</v>
      </c>
      <c r="G17" s="624">
        <v>0</v>
      </c>
      <c r="H17" s="624">
        <v>0</v>
      </c>
      <c r="I17" s="624">
        <v>0</v>
      </c>
      <c r="J17" s="624">
        <v>0</v>
      </c>
      <c r="K17" s="624">
        <v>0</v>
      </c>
      <c r="L17" s="627">
        <v>0</v>
      </c>
      <c r="M17" s="626">
        <v>0</v>
      </c>
      <c r="N17" s="624">
        <v>0</v>
      </c>
      <c r="O17" s="624">
        <v>0</v>
      </c>
      <c r="P17" s="624">
        <v>0</v>
      </c>
      <c r="Q17" s="624">
        <v>0</v>
      </c>
      <c r="R17" s="624">
        <v>0</v>
      </c>
      <c r="S17" s="627">
        <v>0</v>
      </c>
      <c r="T17" s="629">
        <v>0</v>
      </c>
      <c r="U17" s="629">
        <v>0</v>
      </c>
      <c r="V17" s="630">
        <f t="shared" si="0"/>
        <v>0</v>
      </c>
    </row>
    <row r="18" spans="1:22">
      <c r="A18" s="90">
        <v>12</v>
      </c>
      <c r="B18" s="107" t="s">
        <v>69</v>
      </c>
      <c r="C18" s="626">
        <v>0</v>
      </c>
      <c r="D18" s="624">
        <v>0</v>
      </c>
      <c r="E18" s="624">
        <v>0</v>
      </c>
      <c r="F18" s="624">
        <v>0</v>
      </c>
      <c r="G18" s="624">
        <v>0</v>
      </c>
      <c r="H18" s="624">
        <v>0</v>
      </c>
      <c r="I18" s="624">
        <v>0</v>
      </c>
      <c r="J18" s="624">
        <v>0</v>
      </c>
      <c r="K18" s="624">
        <v>0</v>
      </c>
      <c r="L18" s="627">
        <v>0</v>
      </c>
      <c r="M18" s="626">
        <v>0</v>
      </c>
      <c r="N18" s="624">
        <v>0</v>
      </c>
      <c r="O18" s="624">
        <v>0</v>
      </c>
      <c r="P18" s="624">
        <v>0</v>
      </c>
      <c r="Q18" s="624">
        <v>0</v>
      </c>
      <c r="R18" s="624">
        <v>0</v>
      </c>
      <c r="S18" s="627">
        <v>0</v>
      </c>
      <c r="T18" s="629">
        <v>0</v>
      </c>
      <c r="U18" s="629">
        <v>0</v>
      </c>
      <c r="V18" s="630">
        <f t="shared" si="0"/>
        <v>0</v>
      </c>
    </row>
    <row r="19" spans="1:22">
      <c r="A19" s="90">
        <v>13</v>
      </c>
      <c r="B19" s="107" t="s">
        <v>70</v>
      </c>
      <c r="C19" s="626">
        <v>0</v>
      </c>
      <c r="D19" s="624">
        <v>0</v>
      </c>
      <c r="E19" s="624">
        <v>0</v>
      </c>
      <c r="F19" s="624">
        <v>0</v>
      </c>
      <c r="G19" s="624">
        <v>0</v>
      </c>
      <c r="H19" s="624">
        <v>0</v>
      </c>
      <c r="I19" s="624">
        <v>0</v>
      </c>
      <c r="J19" s="624">
        <v>0</v>
      </c>
      <c r="K19" s="624">
        <v>0</v>
      </c>
      <c r="L19" s="627">
        <v>0</v>
      </c>
      <c r="M19" s="626">
        <v>0</v>
      </c>
      <c r="N19" s="624">
        <v>0</v>
      </c>
      <c r="O19" s="624">
        <v>0</v>
      </c>
      <c r="P19" s="624">
        <v>0</v>
      </c>
      <c r="Q19" s="624">
        <v>0</v>
      </c>
      <c r="R19" s="624">
        <v>0</v>
      </c>
      <c r="S19" s="627">
        <v>0</v>
      </c>
      <c r="T19" s="629">
        <v>0</v>
      </c>
      <c r="U19" s="629">
        <v>0</v>
      </c>
      <c r="V19" s="630">
        <f t="shared" si="0"/>
        <v>0</v>
      </c>
    </row>
    <row r="20" spans="1:22">
      <c r="A20" s="90">
        <v>14</v>
      </c>
      <c r="B20" s="107" t="s">
        <v>154</v>
      </c>
      <c r="C20" s="626">
        <v>0</v>
      </c>
      <c r="D20" s="624">
        <v>4239505.0257180203</v>
      </c>
      <c r="E20" s="624">
        <v>0</v>
      </c>
      <c r="F20" s="624">
        <v>0</v>
      </c>
      <c r="G20" s="624">
        <v>0</v>
      </c>
      <c r="H20" s="624">
        <v>0</v>
      </c>
      <c r="I20" s="624">
        <v>0</v>
      </c>
      <c r="J20" s="624">
        <v>0</v>
      </c>
      <c r="K20" s="624">
        <v>0</v>
      </c>
      <c r="L20" s="627">
        <v>0</v>
      </c>
      <c r="M20" s="626">
        <v>0</v>
      </c>
      <c r="N20" s="624">
        <v>0</v>
      </c>
      <c r="O20" s="624">
        <v>0</v>
      </c>
      <c r="P20" s="624">
        <v>0</v>
      </c>
      <c r="Q20" s="624">
        <v>0</v>
      </c>
      <c r="R20" s="624">
        <v>0</v>
      </c>
      <c r="S20" s="627">
        <v>0</v>
      </c>
      <c r="T20" s="629">
        <v>4177734.7741920198</v>
      </c>
      <c r="U20" s="629">
        <v>61770.251526</v>
      </c>
      <c r="V20" s="630">
        <f t="shared" si="0"/>
        <v>4239505.0257180203</v>
      </c>
    </row>
    <row r="21" spans="1:22" ht="13.5" thickBot="1">
      <c r="A21" s="53"/>
      <c r="B21" s="54" t="s">
        <v>66</v>
      </c>
      <c r="C21" s="631">
        <f>SUM(C7:C20)</f>
        <v>0</v>
      </c>
      <c r="D21" s="632">
        <f t="shared" ref="D21:V21" si="1">SUM(D7:D20)</f>
        <v>104117716.3638137</v>
      </c>
      <c r="E21" s="632">
        <f t="shared" si="1"/>
        <v>0</v>
      </c>
      <c r="F21" s="632">
        <f t="shared" si="1"/>
        <v>0</v>
      </c>
      <c r="G21" s="632">
        <f t="shared" si="1"/>
        <v>0</v>
      </c>
      <c r="H21" s="632">
        <f t="shared" si="1"/>
        <v>0</v>
      </c>
      <c r="I21" s="632">
        <f t="shared" si="1"/>
        <v>0</v>
      </c>
      <c r="J21" s="632">
        <f t="shared" si="1"/>
        <v>0</v>
      </c>
      <c r="K21" s="632">
        <f t="shared" si="1"/>
        <v>0</v>
      </c>
      <c r="L21" s="633">
        <f t="shared" si="1"/>
        <v>0</v>
      </c>
      <c r="M21" s="631">
        <f t="shared" si="1"/>
        <v>0</v>
      </c>
      <c r="N21" s="632">
        <f t="shared" si="1"/>
        <v>0</v>
      </c>
      <c r="O21" s="632">
        <f t="shared" si="1"/>
        <v>0</v>
      </c>
      <c r="P21" s="632">
        <f t="shared" si="1"/>
        <v>0</v>
      </c>
      <c r="Q21" s="632">
        <f t="shared" si="1"/>
        <v>0</v>
      </c>
      <c r="R21" s="632">
        <f t="shared" si="1"/>
        <v>0</v>
      </c>
      <c r="S21" s="633">
        <f t="shared" si="1"/>
        <v>0</v>
      </c>
      <c r="T21" s="633">
        <f>SUM(T7:T20)</f>
        <v>95448642.296960488</v>
      </c>
      <c r="U21" s="633">
        <f t="shared" si="1"/>
        <v>8669074.0668532066</v>
      </c>
      <c r="V21" s="634">
        <f t="shared" si="1"/>
        <v>104117716.3638137</v>
      </c>
    </row>
    <row r="24" spans="1:22">
      <c r="C24" s="32"/>
      <c r="D24" s="32"/>
      <c r="E24" s="32"/>
    </row>
    <row r="25" spans="1:22">
      <c r="A25" s="28"/>
      <c r="B25" s="28"/>
      <c r="C25" s="575"/>
      <c r="D25" s="575"/>
      <c r="E25" s="575"/>
      <c r="F25" s="575"/>
      <c r="G25" s="575"/>
      <c r="H25" s="575"/>
      <c r="I25" s="575"/>
      <c r="J25" s="575"/>
      <c r="K25" s="575"/>
      <c r="L25" s="575"/>
      <c r="M25" s="575"/>
      <c r="N25" s="575"/>
      <c r="O25" s="575"/>
      <c r="P25" s="575"/>
      <c r="Q25" s="575"/>
      <c r="R25" s="575"/>
      <c r="S25" s="575"/>
      <c r="T25" s="575"/>
      <c r="U25" s="575"/>
      <c r="V25" s="575"/>
    </row>
    <row r="26" spans="1:22">
      <c r="A26" s="28"/>
      <c r="B26" s="28"/>
      <c r="C26" s="575"/>
      <c r="D26" s="575"/>
      <c r="E26" s="575"/>
      <c r="F26" s="575"/>
      <c r="G26" s="575"/>
      <c r="H26" s="575"/>
      <c r="I26" s="575"/>
      <c r="J26" s="575"/>
      <c r="K26" s="575"/>
      <c r="L26" s="575"/>
      <c r="M26" s="575"/>
      <c r="N26" s="575"/>
      <c r="O26" s="575"/>
      <c r="P26" s="575"/>
      <c r="Q26" s="575"/>
      <c r="R26" s="575"/>
      <c r="S26" s="575"/>
      <c r="T26" s="575"/>
      <c r="U26" s="575"/>
      <c r="V26" s="575"/>
    </row>
    <row r="27" spans="1:22">
      <c r="A27" s="28"/>
      <c r="B27" s="28"/>
      <c r="C27" s="575"/>
      <c r="D27" s="575"/>
      <c r="E27" s="575"/>
      <c r="F27" s="575"/>
      <c r="G27" s="575"/>
      <c r="H27" s="575"/>
      <c r="I27" s="575"/>
      <c r="J27" s="575"/>
      <c r="K27" s="575"/>
      <c r="L27" s="575"/>
      <c r="M27" s="575"/>
      <c r="N27" s="575"/>
      <c r="O27" s="575"/>
      <c r="P27" s="575"/>
      <c r="Q27" s="575"/>
      <c r="R27" s="575"/>
      <c r="S27" s="575"/>
      <c r="T27" s="575"/>
      <c r="U27" s="575"/>
      <c r="V27" s="575"/>
    </row>
    <row r="28" spans="1:22">
      <c r="A28" s="28"/>
      <c r="B28" s="28"/>
      <c r="C28" s="575"/>
      <c r="D28" s="575"/>
      <c r="E28" s="575"/>
      <c r="F28" s="575"/>
      <c r="G28" s="575"/>
      <c r="H28" s="575"/>
      <c r="I28" s="575"/>
      <c r="J28" s="575"/>
      <c r="K28" s="575"/>
      <c r="L28" s="575"/>
      <c r="M28" s="575"/>
      <c r="N28" s="575"/>
      <c r="O28" s="575"/>
      <c r="P28" s="575"/>
      <c r="Q28" s="575"/>
      <c r="R28" s="575"/>
      <c r="S28" s="575"/>
      <c r="T28" s="575"/>
      <c r="U28" s="575"/>
      <c r="V28" s="575"/>
    </row>
    <row r="29" spans="1:22">
      <c r="B29" s="28"/>
      <c r="C29" s="575"/>
      <c r="D29" s="575"/>
      <c r="E29" s="575"/>
      <c r="F29" s="575"/>
      <c r="G29" s="575"/>
      <c r="H29" s="575"/>
      <c r="I29" s="575"/>
      <c r="J29" s="575"/>
      <c r="K29" s="575"/>
      <c r="L29" s="575"/>
      <c r="M29" s="575"/>
      <c r="N29" s="575"/>
      <c r="O29" s="575"/>
      <c r="P29" s="575"/>
      <c r="Q29" s="575"/>
      <c r="R29" s="575"/>
      <c r="S29" s="575"/>
      <c r="T29" s="575"/>
      <c r="U29" s="575"/>
      <c r="V29" s="575"/>
    </row>
    <row r="30" spans="1:22">
      <c r="B30" s="28"/>
      <c r="C30" s="575"/>
      <c r="D30" s="575"/>
      <c r="E30" s="575"/>
      <c r="F30" s="575"/>
      <c r="G30" s="575"/>
      <c r="H30" s="575"/>
      <c r="I30" s="575"/>
      <c r="J30" s="575"/>
      <c r="K30" s="575"/>
      <c r="L30" s="575"/>
      <c r="M30" s="575"/>
      <c r="N30" s="575"/>
      <c r="O30" s="575"/>
      <c r="P30" s="575"/>
      <c r="Q30" s="575"/>
      <c r="R30" s="575"/>
      <c r="S30" s="575"/>
      <c r="T30" s="575"/>
      <c r="U30" s="575"/>
      <c r="V30" s="575"/>
    </row>
    <row r="31" spans="1:22">
      <c r="B31" s="28"/>
      <c r="C31" s="575"/>
      <c r="D31" s="575"/>
      <c r="E31" s="575"/>
      <c r="F31" s="575"/>
      <c r="G31" s="575"/>
      <c r="H31" s="575"/>
      <c r="I31" s="575"/>
      <c r="J31" s="575"/>
      <c r="K31" s="575"/>
      <c r="L31" s="575"/>
      <c r="M31" s="575"/>
      <c r="N31" s="575"/>
      <c r="O31" s="575"/>
      <c r="P31" s="575"/>
      <c r="Q31" s="575"/>
      <c r="R31" s="575"/>
      <c r="S31" s="575"/>
      <c r="T31" s="575"/>
      <c r="U31" s="575"/>
      <c r="V31" s="575"/>
    </row>
    <row r="32" spans="1:22">
      <c r="B32" s="28"/>
      <c r="C32" s="575"/>
      <c r="D32" s="575"/>
      <c r="E32" s="575"/>
      <c r="F32" s="575"/>
      <c r="G32" s="575"/>
      <c r="H32" s="575"/>
      <c r="I32" s="575"/>
      <c r="J32" s="575"/>
      <c r="K32" s="575"/>
      <c r="L32" s="575"/>
      <c r="M32" s="575"/>
      <c r="N32" s="575"/>
      <c r="O32" s="575"/>
      <c r="P32" s="575"/>
      <c r="Q32" s="575"/>
      <c r="R32" s="575"/>
      <c r="S32" s="575"/>
      <c r="T32" s="575"/>
      <c r="U32" s="575"/>
      <c r="V32" s="575"/>
    </row>
    <row r="33" spans="2:22">
      <c r="B33" s="28"/>
      <c r="C33" s="575"/>
      <c r="D33" s="575"/>
      <c r="E33" s="575"/>
      <c r="F33" s="575"/>
      <c r="G33" s="575"/>
      <c r="H33" s="575"/>
      <c r="I33" s="575"/>
      <c r="J33" s="575"/>
      <c r="K33" s="575"/>
      <c r="L33" s="575"/>
      <c r="M33" s="575"/>
      <c r="N33" s="575"/>
      <c r="O33" s="575"/>
      <c r="P33" s="575"/>
      <c r="Q33" s="575"/>
      <c r="R33" s="575"/>
      <c r="S33" s="575"/>
      <c r="T33" s="575"/>
      <c r="U33" s="575"/>
      <c r="V33" s="575"/>
    </row>
    <row r="34" spans="2:22">
      <c r="B34" s="28"/>
      <c r="C34" s="575"/>
      <c r="D34" s="575"/>
      <c r="E34" s="575"/>
      <c r="F34" s="575"/>
      <c r="G34" s="575"/>
      <c r="H34" s="575"/>
      <c r="I34" s="575"/>
      <c r="J34" s="575"/>
      <c r="K34" s="575"/>
      <c r="L34" s="575"/>
      <c r="M34" s="575"/>
      <c r="N34" s="575"/>
      <c r="O34" s="575"/>
      <c r="P34" s="575"/>
      <c r="Q34" s="575"/>
      <c r="R34" s="575"/>
      <c r="S34" s="575"/>
      <c r="T34" s="575"/>
      <c r="U34" s="575"/>
      <c r="V34" s="575"/>
    </row>
    <row r="35" spans="2:22">
      <c r="B35" s="28"/>
      <c r="C35" s="575"/>
      <c r="D35" s="575"/>
      <c r="E35" s="575"/>
      <c r="F35" s="575"/>
      <c r="G35" s="575"/>
      <c r="H35" s="575"/>
      <c r="I35" s="575"/>
      <c r="J35" s="575"/>
      <c r="K35" s="575"/>
      <c r="L35" s="575"/>
      <c r="M35" s="575"/>
      <c r="N35" s="575"/>
      <c r="O35" s="575"/>
      <c r="P35" s="575"/>
      <c r="Q35" s="575"/>
      <c r="R35" s="575"/>
      <c r="S35" s="575"/>
      <c r="T35" s="575"/>
      <c r="U35" s="575"/>
      <c r="V35" s="575"/>
    </row>
    <row r="36" spans="2:22">
      <c r="B36" s="28"/>
      <c r="C36" s="575"/>
      <c r="D36" s="575"/>
      <c r="E36" s="575"/>
      <c r="F36" s="575"/>
      <c r="G36" s="575"/>
      <c r="H36" s="575"/>
      <c r="I36" s="575"/>
      <c r="J36" s="575"/>
      <c r="K36" s="575"/>
      <c r="L36" s="575"/>
      <c r="M36" s="575"/>
      <c r="N36" s="575"/>
      <c r="O36" s="575"/>
      <c r="P36" s="575"/>
      <c r="Q36" s="575"/>
      <c r="R36" s="575"/>
      <c r="S36" s="575"/>
      <c r="T36" s="575"/>
      <c r="U36" s="575"/>
      <c r="V36" s="575"/>
    </row>
    <row r="37" spans="2:22">
      <c r="B37" s="28"/>
      <c r="C37" s="575"/>
      <c r="D37" s="575"/>
      <c r="E37" s="575"/>
      <c r="F37" s="575"/>
      <c r="G37" s="575"/>
      <c r="H37" s="575"/>
      <c r="I37" s="575"/>
      <c r="J37" s="575"/>
      <c r="K37" s="575"/>
      <c r="L37" s="575"/>
      <c r="M37" s="575"/>
      <c r="N37" s="575"/>
      <c r="O37" s="575"/>
      <c r="P37" s="575"/>
      <c r="Q37" s="575"/>
      <c r="R37" s="575"/>
      <c r="S37" s="575"/>
      <c r="T37" s="575"/>
      <c r="U37" s="575"/>
      <c r="V37" s="575"/>
    </row>
    <row r="38" spans="2:22">
      <c r="B38" s="28"/>
      <c r="C38" s="575"/>
      <c r="D38" s="575"/>
      <c r="E38" s="575"/>
      <c r="F38" s="575"/>
      <c r="G38" s="575"/>
      <c r="H38" s="575"/>
      <c r="I38" s="575"/>
      <c r="J38" s="575"/>
      <c r="K38" s="575"/>
      <c r="L38" s="575"/>
      <c r="M38" s="575"/>
      <c r="N38" s="575"/>
      <c r="O38" s="575"/>
      <c r="P38" s="575"/>
      <c r="Q38" s="575"/>
      <c r="R38" s="575"/>
      <c r="S38" s="575"/>
      <c r="T38" s="575"/>
      <c r="U38" s="575"/>
      <c r="V38" s="575"/>
    </row>
    <row r="39" spans="2:22">
      <c r="B39" s="28"/>
      <c r="C39" s="575"/>
      <c r="D39" s="575"/>
      <c r="E39" s="575"/>
      <c r="F39" s="575"/>
      <c r="G39" s="575"/>
      <c r="H39" s="575"/>
      <c r="I39" s="575"/>
      <c r="J39" s="575"/>
      <c r="K39" s="575"/>
      <c r="L39" s="575"/>
      <c r="M39" s="575"/>
      <c r="N39" s="575"/>
      <c r="O39" s="575"/>
      <c r="P39" s="575"/>
      <c r="Q39" s="575"/>
      <c r="R39" s="575"/>
      <c r="S39" s="575"/>
      <c r="T39" s="575"/>
      <c r="U39" s="575"/>
      <c r="V39" s="57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40"/>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570312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6"/>
  </cols>
  <sheetData>
    <row r="1" spans="1:17">
      <c r="A1" s="1" t="s">
        <v>108</v>
      </c>
      <c r="B1" s="1" t="str">
        <f>Info!C2</f>
        <v>სს "ბანკი ქართუ"</v>
      </c>
    </row>
    <row r="2" spans="1:17">
      <c r="A2" s="1" t="s">
        <v>109</v>
      </c>
      <c r="B2" s="585">
        <f>'1. key ratios'!B2</f>
        <v>45657</v>
      </c>
    </row>
    <row r="4" spans="1:17" ht="13.5" thickBot="1">
      <c r="A4" s="1" t="s">
        <v>261</v>
      </c>
      <c r="B4" s="21" t="s">
        <v>296</v>
      </c>
    </row>
    <row r="5" spans="1:17">
      <c r="A5" s="51"/>
      <c r="B5" s="88"/>
      <c r="C5" s="92" t="s">
        <v>0</v>
      </c>
      <c r="D5" s="92" t="s">
        <v>1</v>
      </c>
      <c r="E5" s="92" t="s">
        <v>2</v>
      </c>
      <c r="F5" s="92" t="s">
        <v>3</v>
      </c>
      <c r="G5" s="170" t="s">
        <v>4</v>
      </c>
      <c r="H5" s="93" t="s">
        <v>5</v>
      </c>
      <c r="I5" s="16"/>
    </row>
    <row r="6" spans="1:17" ht="15" customHeight="1">
      <c r="A6" s="87"/>
      <c r="B6" s="14"/>
      <c r="C6" s="806" t="s">
        <v>288</v>
      </c>
      <c r="D6" s="817" t="s">
        <v>309</v>
      </c>
      <c r="E6" s="818"/>
      <c r="F6" s="806" t="s">
        <v>315</v>
      </c>
      <c r="G6" s="806" t="s">
        <v>316</v>
      </c>
      <c r="H6" s="815" t="s">
        <v>290</v>
      </c>
      <c r="I6" s="16"/>
    </row>
    <row r="7" spans="1:17" ht="63.75">
      <c r="A7" s="87"/>
      <c r="B7" s="14"/>
      <c r="C7" s="807"/>
      <c r="D7" s="171" t="s">
        <v>291</v>
      </c>
      <c r="E7" s="171" t="s">
        <v>289</v>
      </c>
      <c r="F7" s="807"/>
      <c r="G7" s="807"/>
      <c r="H7" s="816"/>
      <c r="I7" s="16"/>
    </row>
    <row r="8" spans="1:17">
      <c r="A8" s="44">
        <v>1</v>
      </c>
      <c r="B8" s="107" t="s">
        <v>134</v>
      </c>
      <c r="C8" s="624">
        <v>430069319.68764859</v>
      </c>
      <c r="D8" s="624">
        <v>0</v>
      </c>
      <c r="E8" s="624">
        <v>0</v>
      </c>
      <c r="F8" s="624">
        <v>353888586.80130661</v>
      </c>
      <c r="G8" s="635">
        <v>353888586.80130661</v>
      </c>
      <c r="H8" s="636">
        <f>IFERROR(G8/(C8+E8),0)</f>
        <v>0.82286406074799601</v>
      </c>
      <c r="K8" s="638"/>
      <c r="L8" s="638"/>
      <c r="M8" s="638"/>
      <c r="N8" s="638"/>
      <c r="O8" s="638"/>
      <c r="P8" s="638"/>
      <c r="Q8" s="638"/>
    </row>
    <row r="9" spans="1:17" ht="15" customHeight="1">
      <c r="A9" s="44">
        <v>2</v>
      </c>
      <c r="B9" s="107" t="s">
        <v>135</v>
      </c>
      <c r="C9" s="624">
        <v>0</v>
      </c>
      <c r="D9" s="624">
        <v>0</v>
      </c>
      <c r="E9" s="624">
        <v>0</v>
      </c>
      <c r="F9" s="624">
        <v>0</v>
      </c>
      <c r="G9" s="635">
        <v>0</v>
      </c>
      <c r="H9" s="636">
        <f t="shared" ref="H9:H21" si="0">IFERROR(G9/(C9+E9),0)</f>
        <v>0</v>
      </c>
      <c r="K9" s="638"/>
      <c r="L9" s="638"/>
      <c r="M9" s="638"/>
      <c r="N9" s="638"/>
      <c r="O9" s="638"/>
      <c r="P9" s="638"/>
    </row>
    <row r="10" spans="1:17">
      <c r="A10" s="44">
        <v>3</v>
      </c>
      <c r="B10" s="107" t="s">
        <v>136</v>
      </c>
      <c r="C10" s="624">
        <v>0</v>
      </c>
      <c r="D10" s="624">
        <v>0</v>
      </c>
      <c r="E10" s="624">
        <v>0</v>
      </c>
      <c r="F10" s="624">
        <v>0</v>
      </c>
      <c r="G10" s="635">
        <v>0</v>
      </c>
      <c r="H10" s="636">
        <f t="shared" si="0"/>
        <v>0</v>
      </c>
      <c r="K10" s="638"/>
      <c r="L10" s="638"/>
      <c r="M10" s="638"/>
      <c r="N10" s="638"/>
      <c r="O10" s="638"/>
      <c r="P10" s="638"/>
    </row>
    <row r="11" spans="1:17">
      <c r="A11" s="44">
        <v>4</v>
      </c>
      <c r="B11" s="107" t="s">
        <v>137</v>
      </c>
      <c r="C11" s="624">
        <v>0</v>
      </c>
      <c r="D11" s="624">
        <v>0</v>
      </c>
      <c r="E11" s="624">
        <v>0</v>
      </c>
      <c r="F11" s="624">
        <v>0</v>
      </c>
      <c r="G11" s="635">
        <v>0</v>
      </c>
      <c r="H11" s="636">
        <f t="shared" si="0"/>
        <v>0</v>
      </c>
      <c r="K11" s="638"/>
      <c r="L11" s="638"/>
      <c r="M11" s="638"/>
      <c r="N11" s="638"/>
      <c r="O11" s="638"/>
      <c r="P11" s="638"/>
    </row>
    <row r="12" spans="1:17">
      <c r="A12" s="44">
        <v>5</v>
      </c>
      <c r="B12" s="107" t="s">
        <v>946</v>
      </c>
      <c r="C12" s="624">
        <v>0</v>
      </c>
      <c r="D12" s="624">
        <v>0</v>
      </c>
      <c r="E12" s="624">
        <v>0</v>
      </c>
      <c r="F12" s="624">
        <v>0</v>
      </c>
      <c r="G12" s="635">
        <v>0</v>
      </c>
      <c r="H12" s="636">
        <f t="shared" si="0"/>
        <v>0</v>
      </c>
      <c r="K12" s="638"/>
      <c r="L12" s="638"/>
      <c r="M12" s="638"/>
      <c r="N12" s="638"/>
      <c r="O12" s="638"/>
      <c r="P12" s="638"/>
    </row>
    <row r="13" spans="1:17">
      <c r="A13" s="44">
        <v>6</v>
      </c>
      <c r="B13" s="107" t="s">
        <v>138</v>
      </c>
      <c r="C13" s="624">
        <v>353524241.69418478</v>
      </c>
      <c r="D13" s="624">
        <v>0</v>
      </c>
      <c r="E13" s="624">
        <v>0</v>
      </c>
      <c r="F13" s="624">
        <v>172155392.55075157</v>
      </c>
      <c r="G13" s="635">
        <v>172155392.55075157</v>
      </c>
      <c r="H13" s="636">
        <f t="shared" si="0"/>
        <v>0.48696913039325357</v>
      </c>
      <c r="K13" s="638"/>
      <c r="L13" s="638"/>
      <c r="M13" s="638"/>
      <c r="N13" s="638"/>
      <c r="O13" s="638"/>
      <c r="P13" s="638"/>
    </row>
    <row r="14" spans="1:17">
      <c r="A14" s="44">
        <v>7</v>
      </c>
      <c r="B14" s="107" t="s">
        <v>71</v>
      </c>
      <c r="C14" s="624">
        <v>1013615169.7850655</v>
      </c>
      <c r="D14" s="624">
        <v>194182874.41433051</v>
      </c>
      <c r="E14" s="624">
        <v>108086356.4743253</v>
      </c>
      <c r="F14" s="624">
        <v>1121701526.2593908</v>
      </c>
      <c r="G14" s="635">
        <v>1021823314.9212952</v>
      </c>
      <c r="H14" s="636">
        <f t="shared" si="0"/>
        <v>0.91095829951202267</v>
      </c>
      <c r="K14" s="638"/>
      <c r="L14" s="638"/>
      <c r="M14" s="638"/>
      <c r="N14" s="638"/>
      <c r="O14" s="638"/>
      <c r="P14" s="638"/>
    </row>
    <row r="15" spans="1:17">
      <c r="A15" s="44">
        <v>8</v>
      </c>
      <c r="B15" s="107" t="s">
        <v>72</v>
      </c>
      <c r="C15" s="624">
        <v>0</v>
      </c>
      <c r="D15" s="624">
        <v>0</v>
      </c>
      <c r="E15" s="624">
        <v>0</v>
      </c>
      <c r="F15" s="624">
        <v>0</v>
      </c>
      <c r="G15" s="635">
        <v>0</v>
      </c>
      <c r="H15" s="636">
        <f t="shared" si="0"/>
        <v>0</v>
      </c>
      <c r="K15" s="638"/>
      <c r="L15" s="638"/>
      <c r="M15" s="638"/>
      <c r="N15" s="638"/>
      <c r="O15" s="638"/>
      <c r="P15" s="638"/>
    </row>
    <row r="16" spans="1:17">
      <c r="A16" s="44">
        <v>9</v>
      </c>
      <c r="B16" s="107" t="s">
        <v>947</v>
      </c>
      <c r="C16" s="624">
        <v>0</v>
      </c>
      <c r="D16" s="624">
        <v>0</v>
      </c>
      <c r="E16" s="624">
        <v>0</v>
      </c>
      <c r="F16" s="624">
        <v>0</v>
      </c>
      <c r="G16" s="635">
        <v>0</v>
      </c>
      <c r="H16" s="636">
        <f t="shared" si="0"/>
        <v>0</v>
      </c>
      <c r="K16" s="638"/>
      <c r="L16" s="638"/>
      <c r="M16" s="638"/>
      <c r="N16" s="638"/>
      <c r="O16" s="638"/>
      <c r="P16" s="638"/>
    </row>
    <row r="17" spans="1:16">
      <c r="A17" s="44">
        <v>10</v>
      </c>
      <c r="B17" s="107" t="s">
        <v>67</v>
      </c>
      <c r="C17" s="624">
        <v>58159578.022738606</v>
      </c>
      <c r="D17" s="624">
        <v>0</v>
      </c>
      <c r="E17" s="624">
        <v>0</v>
      </c>
      <c r="F17" s="624">
        <v>58159578.022738606</v>
      </c>
      <c r="G17" s="635">
        <v>58159578.022738606</v>
      </c>
      <c r="H17" s="636">
        <f t="shared" si="0"/>
        <v>1</v>
      </c>
      <c r="K17" s="638"/>
      <c r="L17" s="638"/>
      <c r="M17" s="638"/>
      <c r="N17" s="638"/>
      <c r="O17" s="638"/>
      <c r="P17" s="638"/>
    </row>
    <row r="18" spans="1:16">
      <c r="A18" s="44">
        <v>11</v>
      </c>
      <c r="B18" s="107" t="s">
        <v>68</v>
      </c>
      <c r="C18" s="624">
        <v>0</v>
      </c>
      <c r="D18" s="624">
        <v>0</v>
      </c>
      <c r="E18" s="624">
        <v>0</v>
      </c>
      <c r="F18" s="624">
        <v>0</v>
      </c>
      <c r="G18" s="635">
        <v>0</v>
      </c>
      <c r="H18" s="636">
        <f t="shared" si="0"/>
        <v>0</v>
      </c>
      <c r="K18" s="638"/>
      <c r="L18" s="638"/>
      <c r="M18" s="638"/>
      <c r="N18" s="638"/>
      <c r="O18" s="638"/>
      <c r="P18" s="638"/>
    </row>
    <row r="19" spans="1:16">
      <c r="A19" s="44">
        <v>12</v>
      </c>
      <c r="B19" s="107" t="s">
        <v>69</v>
      </c>
      <c r="C19" s="624">
        <v>0</v>
      </c>
      <c r="D19" s="624">
        <v>0</v>
      </c>
      <c r="E19" s="624">
        <v>0</v>
      </c>
      <c r="F19" s="624">
        <v>0</v>
      </c>
      <c r="G19" s="635">
        <v>0</v>
      </c>
      <c r="H19" s="636">
        <f t="shared" si="0"/>
        <v>0</v>
      </c>
      <c r="K19" s="638"/>
      <c r="L19" s="638"/>
      <c r="M19" s="638"/>
      <c r="N19" s="638"/>
      <c r="O19" s="638"/>
      <c r="P19" s="638"/>
    </row>
    <row r="20" spans="1:16">
      <c r="A20" s="44">
        <v>13</v>
      </c>
      <c r="B20" s="107" t="s">
        <v>70</v>
      </c>
      <c r="C20" s="624">
        <v>0</v>
      </c>
      <c r="D20" s="624">
        <v>0</v>
      </c>
      <c r="E20" s="624">
        <v>0</v>
      </c>
      <c r="F20" s="624">
        <v>0</v>
      </c>
      <c r="G20" s="635">
        <v>0</v>
      </c>
      <c r="H20" s="636">
        <f t="shared" si="0"/>
        <v>0</v>
      </c>
      <c r="K20" s="638"/>
      <c r="L20" s="638"/>
      <c r="M20" s="638"/>
      <c r="N20" s="638"/>
      <c r="O20" s="638"/>
      <c r="P20" s="638"/>
    </row>
    <row r="21" spans="1:16">
      <c r="A21" s="44">
        <v>14</v>
      </c>
      <c r="B21" s="107" t="s">
        <v>154</v>
      </c>
      <c r="C21" s="624">
        <v>161016785.07516956</v>
      </c>
      <c r="D21" s="624">
        <v>4546424.8848588467</v>
      </c>
      <c r="E21" s="624">
        <v>2273212.4424294233</v>
      </c>
      <c r="F21" s="624">
        <v>146867054.861633</v>
      </c>
      <c r="G21" s="635">
        <v>142627549.83591497</v>
      </c>
      <c r="H21" s="636">
        <f t="shared" si="0"/>
        <v>0.87346164495190792</v>
      </c>
      <c r="K21" s="638"/>
      <c r="L21" s="638"/>
      <c r="M21" s="638"/>
      <c r="N21" s="638"/>
      <c r="O21" s="638"/>
      <c r="P21" s="638"/>
    </row>
    <row r="22" spans="1:16" ht="13.5" thickBot="1">
      <c r="A22" s="89"/>
      <c r="B22" s="94" t="s">
        <v>66</v>
      </c>
      <c r="C22" s="160">
        <f>SUM(C8:C21)</f>
        <v>2016385094.264807</v>
      </c>
      <c r="D22" s="160">
        <f>SUM(D8:D21)</f>
        <v>198729299.29918936</v>
      </c>
      <c r="E22" s="160">
        <f>SUM(E8:E21)</f>
        <v>110359568.91675472</v>
      </c>
      <c r="F22" s="160">
        <f>SUM(F8:F21)</f>
        <v>1852772138.4958208</v>
      </c>
      <c r="G22" s="160">
        <f>SUM(G8:G21)</f>
        <v>1748654422.1320071</v>
      </c>
      <c r="H22" s="637">
        <f>G22/(C22+E22)</f>
        <v>0.82222114032065319</v>
      </c>
      <c r="K22" s="638"/>
      <c r="L22" s="638"/>
      <c r="M22" s="638"/>
      <c r="N22" s="638"/>
      <c r="O22" s="638"/>
      <c r="P22" s="638"/>
    </row>
    <row r="26" spans="1:16">
      <c r="C26" s="625"/>
      <c r="D26" s="625"/>
      <c r="E26" s="625"/>
      <c r="F26" s="625"/>
      <c r="G26" s="625"/>
      <c r="H26" s="625"/>
    </row>
    <row r="27" spans="1:16">
      <c r="C27" s="625"/>
      <c r="D27" s="625"/>
      <c r="E27" s="625"/>
      <c r="F27" s="625"/>
      <c r="G27" s="625"/>
      <c r="H27" s="625"/>
    </row>
    <row r="28" spans="1:16" ht="10.5" customHeight="1">
      <c r="C28" s="625"/>
      <c r="D28" s="625"/>
      <c r="E28" s="625"/>
      <c r="F28" s="625"/>
      <c r="G28" s="625"/>
      <c r="H28" s="625"/>
    </row>
    <row r="29" spans="1:16">
      <c r="C29" s="625"/>
      <c r="D29" s="625"/>
      <c r="E29" s="625"/>
      <c r="F29" s="625"/>
      <c r="G29" s="625"/>
      <c r="H29" s="625"/>
    </row>
    <row r="30" spans="1:16">
      <c r="C30" s="625"/>
      <c r="D30" s="625"/>
      <c r="E30" s="625"/>
      <c r="F30" s="625"/>
      <c r="G30" s="625"/>
      <c r="H30" s="625"/>
    </row>
    <row r="31" spans="1:16">
      <c r="C31" s="625"/>
      <c r="D31" s="625"/>
      <c r="E31" s="625"/>
      <c r="F31" s="625"/>
      <c r="G31" s="625"/>
      <c r="H31" s="625"/>
    </row>
    <row r="32" spans="1:16">
      <c r="C32" s="625"/>
      <c r="D32" s="625"/>
      <c r="E32" s="625"/>
      <c r="F32" s="625"/>
      <c r="G32" s="625"/>
      <c r="H32" s="625"/>
    </row>
    <row r="33" spans="3:8">
      <c r="C33" s="625"/>
      <c r="D33" s="625"/>
      <c r="E33" s="625"/>
      <c r="F33" s="625"/>
      <c r="G33" s="625"/>
      <c r="H33" s="625"/>
    </row>
    <row r="34" spans="3:8">
      <c r="C34" s="625"/>
      <c r="D34" s="625"/>
      <c r="E34" s="625"/>
      <c r="F34" s="625"/>
      <c r="G34" s="625"/>
      <c r="H34" s="625"/>
    </row>
    <row r="35" spans="3:8">
      <c r="C35" s="625"/>
      <c r="D35" s="625"/>
      <c r="E35" s="625"/>
      <c r="F35" s="625"/>
      <c r="G35" s="625"/>
      <c r="H35" s="625"/>
    </row>
    <row r="36" spans="3:8">
      <c r="C36" s="625"/>
      <c r="D36" s="625"/>
      <c r="E36" s="625"/>
      <c r="F36" s="625"/>
      <c r="G36" s="625"/>
      <c r="H36" s="625"/>
    </row>
    <row r="37" spans="3:8">
      <c r="C37" s="625"/>
      <c r="D37" s="625"/>
      <c r="E37" s="625"/>
      <c r="F37" s="625"/>
      <c r="G37" s="625"/>
      <c r="H37" s="625"/>
    </row>
    <row r="38" spans="3:8">
      <c r="C38" s="625"/>
      <c r="D38" s="625"/>
      <c r="E38" s="625"/>
      <c r="F38" s="625"/>
      <c r="G38" s="625"/>
      <c r="H38" s="625"/>
    </row>
    <row r="39" spans="3:8">
      <c r="C39" s="625"/>
      <c r="D39" s="625"/>
      <c r="E39" s="625"/>
      <c r="F39" s="625"/>
      <c r="G39" s="625"/>
      <c r="H39" s="625"/>
    </row>
    <row r="40" spans="3:8">
      <c r="C40" s="625"/>
      <c r="D40" s="625"/>
      <c r="E40" s="625"/>
      <c r="F40" s="625"/>
      <c r="G40" s="625"/>
      <c r="H40" s="625"/>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W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7109375" style="1" customWidth="1"/>
    <col min="4" max="4" width="15.85546875" style="1" bestFit="1" customWidth="1"/>
    <col min="5" max="5" width="17.42578125" style="1" bestFit="1" customWidth="1"/>
    <col min="6" max="11" width="12.7109375" style="1" customWidth="1"/>
    <col min="12" max="16384" width="9.140625" style="1"/>
  </cols>
  <sheetData>
    <row r="1" spans="1:23">
      <c r="A1" s="1" t="s">
        <v>108</v>
      </c>
      <c r="B1" s="1" t="str">
        <f>Info!C2</f>
        <v>სს "ბანკი ქართუ"</v>
      </c>
    </row>
    <row r="2" spans="1:23">
      <c r="A2" s="1" t="s">
        <v>109</v>
      </c>
      <c r="B2" s="585">
        <f>'1. key ratios'!B2</f>
        <v>45657</v>
      </c>
    </row>
    <row r="4" spans="1:23" ht="13.5" thickBot="1">
      <c r="A4" s="1" t="s">
        <v>352</v>
      </c>
      <c r="B4" s="21" t="s">
        <v>351</v>
      </c>
    </row>
    <row r="5" spans="1:23" ht="30" customHeight="1">
      <c r="A5" s="822"/>
      <c r="B5" s="823"/>
      <c r="C5" s="820" t="s">
        <v>384</v>
      </c>
      <c r="D5" s="820"/>
      <c r="E5" s="820"/>
      <c r="F5" s="820" t="s">
        <v>385</v>
      </c>
      <c r="G5" s="820"/>
      <c r="H5" s="820"/>
      <c r="I5" s="820" t="s">
        <v>386</v>
      </c>
      <c r="J5" s="820"/>
      <c r="K5" s="821"/>
    </row>
    <row r="6" spans="1:23">
      <c r="A6" s="196"/>
      <c r="B6" s="197"/>
      <c r="C6" s="198" t="s">
        <v>26</v>
      </c>
      <c r="D6" s="198" t="s">
        <v>90</v>
      </c>
      <c r="E6" s="198" t="s">
        <v>66</v>
      </c>
      <c r="F6" s="198" t="s">
        <v>26</v>
      </c>
      <c r="G6" s="198" t="s">
        <v>90</v>
      </c>
      <c r="H6" s="198" t="s">
        <v>66</v>
      </c>
      <c r="I6" s="198" t="s">
        <v>26</v>
      </c>
      <c r="J6" s="198" t="s">
        <v>90</v>
      </c>
      <c r="K6" s="200" t="s">
        <v>66</v>
      </c>
    </row>
    <row r="7" spans="1:23">
      <c r="A7" s="201" t="s">
        <v>322</v>
      </c>
      <c r="B7" s="195"/>
      <c r="C7" s="195"/>
      <c r="D7" s="195"/>
      <c r="E7" s="195"/>
      <c r="F7" s="195"/>
      <c r="G7" s="195"/>
      <c r="H7" s="195"/>
      <c r="I7" s="195"/>
      <c r="J7" s="195"/>
      <c r="K7" s="202"/>
    </row>
    <row r="8" spans="1:23">
      <c r="A8" s="194">
        <v>1</v>
      </c>
      <c r="B8" s="179" t="s">
        <v>322</v>
      </c>
      <c r="C8" s="177"/>
      <c r="D8" s="177"/>
      <c r="E8" s="177"/>
      <c r="F8" s="639">
        <v>128471192.97123839</v>
      </c>
      <c r="G8" s="639">
        <v>716478268.54762268</v>
      </c>
      <c r="H8" s="639">
        <v>844949461.5188607</v>
      </c>
      <c r="I8" s="639">
        <v>82089923.957696557</v>
      </c>
      <c r="J8" s="639">
        <v>396212605.51034248</v>
      </c>
      <c r="K8" s="640">
        <v>478302529.46803904</v>
      </c>
      <c r="M8" s="575"/>
      <c r="N8" s="575"/>
      <c r="O8" s="575"/>
      <c r="P8" s="575"/>
      <c r="Q8" s="575"/>
      <c r="R8" s="575"/>
      <c r="S8" s="575"/>
      <c r="T8" s="575"/>
      <c r="U8" s="575"/>
      <c r="V8" s="575"/>
      <c r="W8" s="575"/>
    </row>
    <row r="9" spans="1:23">
      <c r="A9" s="201" t="s">
        <v>323</v>
      </c>
      <c r="B9" s="195"/>
      <c r="C9" s="195"/>
      <c r="D9" s="195"/>
      <c r="E9" s="195"/>
      <c r="F9" s="195"/>
      <c r="G9" s="195"/>
      <c r="H9" s="195"/>
      <c r="I9" s="195"/>
      <c r="J9" s="195"/>
      <c r="K9" s="202"/>
      <c r="M9" s="575"/>
      <c r="N9" s="575"/>
      <c r="O9" s="575"/>
      <c r="P9" s="575"/>
      <c r="Q9" s="575"/>
      <c r="R9" s="575"/>
      <c r="S9" s="575"/>
      <c r="T9" s="575"/>
      <c r="U9" s="575"/>
      <c r="V9" s="575"/>
      <c r="W9" s="575"/>
    </row>
    <row r="10" spans="1:23">
      <c r="A10" s="203">
        <v>2</v>
      </c>
      <c r="B10" s="180" t="s">
        <v>324</v>
      </c>
      <c r="C10" s="310">
        <v>31876840.35293474</v>
      </c>
      <c r="D10" s="641">
        <v>687266853.76583803</v>
      </c>
      <c r="E10" s="641">
        <v>719143694.11877286</v>
      </c>
      <c r="F10" s="641">
        <v>6734103.890429344</v>
      </c>
      <c r="G10" s="641">
        <v>148959418.05559444</v>
      </c>
      <c r="H10" s="641">
        <v>155693521.94602379</v>
      </c>
      <c r="I10" s="641">
        <v>1028886.3604184765</v>
      </c>
      <c r="J10" s="641">
        <v>16551106.000316409</v>
      </c>
      <c r="K10" s="642">
        <v>17579992.360734891</v>
      </c>
      <c r="M10" s="575"/>
      <c r="N10" s="575"/>
      <c r="O10" s="575"/>
      <c r="P10" s="575"/>
      <c r="Q10" s="575"/>
      <c r="R10" s="575"/>
      <c r="S10" s="575"/>
      <c r="T10" s="575"/>
      <c r="U10" s="575"/>
      <c r="V10" s="575"/>
      <c r="W10" s="575"/>
    </row>
    <row r="11" spans="1:23">
      <c r="A11" s="203">
        <v>3</v>
      </c>
      <c r="B11" s="180" t="s">
        <v>325</v>
      </c>
      <c r="C11" s="310">
        <v>199468143.35741296</v>
      </c>
      <c r="D11" s="641">
        <v>580517777.11543143</v>
      </c>
      <c r="E11" s="641">
        <v>779985920.47284448</v>
      </c>
      <c r="F11" s="641">
        <v>56119988.924570635</v>
      </c>
      <c r="G11" s="641">
        <v>341975791.35267961</v>
      </c>
      <c r="H11" s="641">
        <v>398095780.27725023</v>
      </c>
      <c r="I11" s="641">
        <v>35669982.953744568</v>
      </c>
      <c r="J11" s="641">
        <v>144741325.92451969</v>
      </c>
      <c r="K11" s="642">
        <v>180411308.87826431</v>
      </c>
      <c r="M11" s="575"/>
      <c r="N11" s="575"/>
      <c r="O11" s="575"/>
      <c r="P11" s="575"/>
      <c r="Q11" s="575"/>
      <c r="R11" s="575"/>
      <c r="S11" s="575"/>
      <c r="T11" s="575"/>
      <c r="U11" s="575"/>
      <c r="V11" s="575"/>
      <c r="W11" s="575"/>
    </row>
    <row r="12" spans="1:23">
      <c r="A12" s="203">
        <v>4</v>
      </c>
      <c r="B12" s="180" t="s">
        <v>326</v>
      </c>
      <c r="C12" s="310">
        <v>0</v>
      </c>
      <c r="D12" s="641">
        <v>0</v>
      </c>
      <c r="E12" s="641">
        <v>0</v>
      </c>
      <c r="F12" s="641">
        <v>0</v>
      </c>
      <c r="G12" s="641">
        <v>0</v>
      </c>
      <c r="H12" s="641">
        <v>0</v>
      </c>
      <c r="I12" s="641">
        <v>0</v>
      </c>
      <c r="J12" s="641">
        <v>0</v>
      </c>
      <c r="K12" s="642">
        <v>0</v>
      </c>
      <c r="M12" s="575"/>
      <c r="N12" s="575"/>
      <c r="O12" s="575"/>
      <c r="P12" s="575"/>
      <c r="Q12" s="575"/>
      <c r="R12" s="575"/>
      <c r="S12" s="575"/>
      <c r="T12" s="575"/>
      <c r="U12" s="575"/>
      <c r="V12" s="575"/>
      <c r="W12" s="575"/>
    </row>
    <row r="13" spans="1:23">
      <c r="A13" s="203">
        <v>5</v>
      </c>
      <c r="B13" s="180" t="s">
        <v>327</v>
      </c>
      <c r="C13" s="310">
        <v>87673337.445978254</v>
      </c>
      <c r="D13" s="641">
        <v>109438230.42927393</v>
      </c>
      <c r="E13" s="641">
        <v>197111567.87525216</v>
      </c>
      <c r="F13" s="641">
        <v>14582658.083808152</v>
      </c>
      <c r="G13" s="641">
        <v>18120093.069263197</v>
      </c>
      <c r="H13" s="641">
        <v>32702751.153071336</v>
      </c>
      <c r="I13" s="641">
        <v>5504949.3925163047</v>
      </c>
      <c r="J13" s="641">
        <v>6991677.6945876377</v>
      </c>
      <c r="K13" s="642">
        <v>12496627.087103939</v>
      </c>
      <c r="M13" s="575"/>
      <c r="N13" s="575"/>
      <c r="O13" s="575"/>
      <c r="P13" s="575"/>
      <c r="Q13" s="575"/>
      <c r="R13" s="575"/>
      <c r="S13" s="575"/>
      <c r="T13" s="575"/>
      <c r="U13" s="575"/>
      <c r="V13" s="575"/>
      <c r="W13" s="575"/>
    </row>
    <row r="14" spans="1:23">
      <c r="A14" s="203">
        <v>6</v>
      </c>
      <c r="B14" s="180" t="s">
        <v>342</v>
      </c>
      <c r="C14" s="310">
        <v>0</v>
      </c>
      <c r="D14" s="641">
        <v>0</v>
      </c>
      <c r="E14" s="641">
        <v>0</v>
      </c>
      <c r="F14" s="641">
        <v>0</v>
      </c>
      <c r="G14" s="641">
        <v>0</v>
      </c>
      <c r="H14" s="641">
        <v>0</v>
      </c>
      <c r="I14" s="641">
        <v>0</v>
      </c>
      <c r="J14" s="641">
        <v>0</v>
      </c>
      <c r="K14" s="642">
        <v>0</v>
      </c>
      <c r="M14" s="575"/>
      <c r="N14" s="575"/>
      <c r="O14" s="575"/>
      <c r="P14" s="575"/>
      <c r="Q14" s="575"/>
      <c r="R14" s="575"/>
      <c r="S14" s="575"/>
      <c r="T14" s="575"/>
      <c r="U14" s="575"/>
      <c r="V14" s="575"/>
      <c r="W14" s="575"/>
    </row>
    <row r="15" spans="1:23">
      <c r="A15" s="203">
        <v>7</v>
      </c>
      <c r="B15" s="180" t="s">
        <v>329</v>
      </c>
      <c r="C15" s="310">
        <v>36584029.239505365</v>
      </c>
      <c r="D15" s="641">
        <v>120882907.14541849</v>
      </c>
      <c r="E15" s="641">
        <v>157466936.38492385</v>
      </c>
      <c r="F15" s="641">
        <v>3017827.8768478255</v>
      </c>
      <c r="G15" s="641">
        <v>5258092.9680173919</v>
      </c>
      <c r="H15" s="641">
        <v>8275920.8448652187</v>
      </c>
      <c r="I15" s="641">
        <v>3017827.8768478255</v>
      </c>
      <c r="J15" s="641">
        <v>5258092.9680173919</v>
      </c>
      <c r="K15" s="642">
        <v>8275920.8448652187</v>
      </c>
      <c r="M15" s="575"/>
      <c r="N15" s="575"/>
      <c r="O15" s="575"/>
      <c r="P15" s="575"/>
      <c r="Q15" s="575"/>
      <c r="R15" s="575"/>
      <c r="S15" s="575"/>
      <c r="T15" s="575"/>
      <c r="U15" s="575"/>
      <c r="V15" s="575"/>
      <c r="W15" s="575"/>
    </row>
    <row r="16" spans="1:23">
      <c r="A16" s="203">
        <v>8</v>
      </c>
      <c r="B16" s="181" t="s">
        <v>330</v>
      </c>
      <c r="C16" s="646">
        <v>355602350.39583129</v>
      </c>
      <c r="D16" s="647">
        <v>1498105768.4559617</v>
      </c>
      <c r="E16" s="647">
        <v>1853708118.8517935</v>
      </c>
      <c r="F16" s="647">
        <v>80454578.775655955</v>
      </c>
      <c r="G16" s="647">
        <v>514313395.44555467</v>
      </c>
      <c r="H16" s="647">
        <v>594767974.22121048</v>
      </c>
      <c r="I16" s="647">
        <v>45221646.583527178</v>
      </c>
      <c r="J16" s="647">
        <v>173542202.58744115</v>
      </c>
      <c r="K16" s="648">
        <v>218763849.17096835</v>
      </c>
      <c r="M16" s="575"/>
      <c r="N16" s="575"/>
      <c r="O16" s="575"/>
      <c r="P16" s="575"/>
      <c r="Q16" s="575"/>
      <c r="R16" s="575"/>
      <c r="S16" s="575"/>
      <c r="T16" s="575"/>
      <c r="U16" s="575"/>
      <c r="V16" s="575"/>
      <c r="W16" s="575"/>
    </row>
    <row r="17" spans="1:23">
      <c r="A17" s="201" t="s">
        <v>331</v>
      </c>
      <c r="B17" s="195"/>
      <c r="C17" s="195"/>
      <c r="D17" s="195"/>
      <c r="E17" s="195"/>
      <c r="F17" s="195"/>
      <c r="G17" s="195"/>
      <c r="H17" s="195"/>
      <c r="I17" s="195"/>
      <c r="J17" s="195"/>
      <c r="K17" s="202"/>
      <c r="M17" s="575"/>
      <c r="N17" s="575"/>
      <c r="O17" s="575"/>
      <c r="P17" s="575"/>
      <c r="Q17" s="575"/>
      <c r="R17" s="575"/>
      <c r="S17" s="575"/>
      <c r="T17" s="575"/>
      <c r="U17" s="575"/>
      <c r="V17" s="575"/>
      <c r="W17" s="575"/>
    </row>
    <row r="18" spans="1:23">
      <c r="A18" s="203">
        <v>9</v>
      </c>
      <c r="B18" s="180" t="s">
        <v>332</v>
      </c>
      <c r="C18" s="310">
        <v>0</v>
      </c>
      <c r="D18" s="641">
        <v>0</v>
      </c>
      <c r="E18" s="641">
        <v>0</v>
      </c>
      <c r="F18" s="641">
        <v>0</v>
      </c>
      <c r="G18" s="641">
        <v>0</v>
      </c>
      <c r="H18" s="641">
        <v>0</v>
      </c>
      <c r="I18" s="641">
        <v>0</v>
      </c>
      <c r="J18" s="641">
        <v>0</v>
      </c>
      <c r="K18" s="642">
        <v>0</v>
      </c>
      <c r="M18" s="575"/>
      <c r="N18" s="575"/>
      <c r="O18" s="575"/>
      <c r="P18" s="575"/>
      <c r="Q18" s="575"/>
      <c r="R18" s="575"/>
      <c r="S18" s="575"/>
      <c r="T18" s="575"/>
      <c r="U18" s="575"/>
      <c r="V18" s="575"/>
      <c r="W18" s="575"/>
    </row>
    <row r="19" spans="1:23">
      <c r="A19" s="203">
        <v>10</v>
      </c>
      <c r="B19" s="180" t="s">
        <v>333</v>
      </c>
      <c r="C19" s="310">
        <v>473101466.55901533</v>
      </c>
      <c r="D19" s="641">
        <v>928971290.61953127</v>
      </c>
      <c r="E19" s="641">
        <v>1402072757.1785471</v>
      </c>
      <c r="F19" s="641">
        <v>18795272.876440175</v>
      </c>
      <c r="G19" s="641">
        <v>9445639.0737585369</v>
      </c>
      <c r="H19" s="641">
        <v>28240911.950198699</v>
      </c>
      <c r="I19" s="641">
        <v>65176826.744981959</v>
      </c>
      <c r="J19" s="641">
        <v>399408035.52861369</v>
      </c>
      <c r="K19" s="642">
        <v>464584862.27359599</v>
      </c>
      <c r="M19" s="575"/>
      <c r="N19" s="575"/>
      <c r="O19" s="575"/>
      <c r="P19" s="575"/>
      <c r="Q19" s="575"/>
      <c r="R19" s="575"/>
      <c r="S19" s="575"/>
      <c r="T19" s="575"/>
      <c r="U19" s="575"/>
      <c r="V19" s="575"/>
      <c r="W19" s="575"/>
    </row>
    <row r="20" spans="1:23">
      <c r="A20" s="203">
        <v>11</v>
      </c>
      <c r="B20" s="180" t="s">
        <v>334</v>
      </c>
      <c r="C20" s="310">
        <v>33875274.892646097</v>
      </c>
      <c r="D20" s="641">
        <v>112990.56493369531</v>
      </c>
      <c r="E20" s="641">
        <v>33988265.457579806</v>
      </c>
      <c r="F20" s="641">
        <v>3799067.7407166399</v>
      </c>
      <c r="G20" s="641">
        <v>0</v>
      </c>
      <c r="H20" s="641">
        <v>3799067.7407166399</v>
      </c>
      <c r="I20" s="641">
        <v>3799067.7407166399</v>
      </c>
      <c r="J20" s="641">
        <v>0</v>
      </c>
      <c r="K20" s="642">
        <v>3799067.7407166399</v>
      </c>
      <c r="M20" s="575"/>
      <c r="N20" s="575"/>
      <c r="O20" s="575"/>
      <c r="P20" s="575"/>
      <c r="Q20" s="575"/>
      <c r="R20" s="575"/>
      <c r="S20" s="575"/>
      <c r="T20" s="575"/>
      <c r="U20" s="575"/>
      <c r="V20" s="575"/>
      <c r="W20" s="575"/>
    </row>
    <row r="21" spans="1:23" ht="13.5" thickBot="1">
      <c r="A21" s="140">
        <v>12</v>
      </c>
      <c r="B21" s="204" t="s">
        <v>335</v>
      </c>
      <c r="C21" s="643">
        <v>506976741.45166141</v>
      </c>
      <c r="D21" s="644">
        <v>929084281.18446493</v>
      </c>
      <c r="E21" s="643">
        <v>1436061022.636127</v>
      </c>
      <c r="F21" s="644">
        <v>22594340.617156815</v>
      </c>
      <c r="G21" s="644">
        <v>9445639.0737585369</v>
      </c>
      <c r="H21" s="644">
        <v>32039979.690915339</v>
      </c>
      <c r="I21" s="644">
        <v>68975894.485698596</v>
      </c>
      <c r="J21" s="644">
        <v>399408035.52861369</v>
      </c>
      <c r="K21" s="645">
        <v>468383930.01431262</v>
      </c>
      <c r="M21" s="575"/>
      <c r="N21" s="575"/>
      <c r="O21" s="575"/>
      <c r="P21" s="575"/>
      <c r="Q21" s="575"/>
      <c r="R21" s="575"/>
      <c r="S21" s="575"/>
      <c r="T21" s="575"/>
      <c r="U21" s="575"/>
      <c r="V21" s="575"/>
      <c r="W21" s="575"/>
    </row>
    <row r="22" spans="1:23" ht="38.25" customHeight="1" thickBot="1">
      <c r="A22" s="192"/>
      <c r="B22" s="193"/>
      <c r="C22" s="193"/>
      <c r="D22" s="193"/>
      <c r="E22" s="193"/>
      <c r="F22" s="819" t="s">
        <v>336</v>
      </c>
      <c r="G22" s="820"/>
      <c r="H22" s="820"/>
      <c r="I22" s="819" t="s">
        <v>337</v>
      </c>
      <c r="J22" s="820"/>
      <c r="K22" s="821"/>
      <c r="M22" s="575"/>
      <c r="N22" s="575"/>
      <c r="O22" s="575"/>
      <c r="P22" s="575"/>
      <c r="Q22" s="575"/>
      <c r="R22" s="575"/>
      <c r="S22" s="575"/>
      <c r="T22" s="575"/>
      <c r="U22" s="575"/>
      <c r="V22" s="575"/>
      <c r="W22" s="575"/>
    </row>
    <row r="23" spans="1:23">
      <c r="A23" s="185">
        <v>13</v>
      </c>
      <c r="B23" s="182" t="s">
        <v>322</v>
      </c>
      <c r="C23" s="191"/>
      <c r="D23" s="191"/>
      <c r="E23" s="191"/>
      <c r="F23" s="649">
        <f t="shared" ref="F23:K23" si="0">F8</f>
        <v>128471192.97123839</v>
      </c>
      <c r="G23" s="649">
        <f t="shared" si="0"/>
        <v>716478268.54762268</v>
      </c>
      <c r="H23" s="649">
        <f t="shared" si="0"/>
        <v>844949461.5188607</v>
      </c>
      <c r="I23" s="649">
        <f t="shared" si="0"/>
        <v>82089923.957696557</v>
      </c>
      <c r="J23" s="649">
        <f t="shared" si="0"/>
        <v>396212605.51034248</v>
      </c>
      <c r="K23" s="650">
        <f t="shared" si="0"/>
        <v>478302529.46803904</v>
      </c>
      <c r="M23" s="575"/>
      <c r="N23" s="575"/>
      <c r="O23" s="575"/>
      <c r="P23" s="575"/>
      <c r="Q23" s="575"/>
      <c r="R23" s="575"/>
      <c r="S23" s="575"/>
      <c r="T23" s="575"/>
      <c r="U23" s="575"/>
      <c r="V23" s="575"/>
      <c r="W23" s="575"/>
    </row>
    <row r="24" spans="1:23" ht="13.5" thickBot="1">
      <c r="A24" s="186">
        <v>14</v>
      </c>
      <c r="B24" s="183" t="s">
        <v>338</v>
      </c>
      <c r="C24" s="205"/>
      <c r="D24" s="189"/>
      <c r="E24" s="190"/>
      <c r="F24" s="651">
        <f t="shared" ref="F24:K24" si="1">MAX(F16-F21,F16*0.25)</f>
        <v>57860238.158499137</v>
      </c>
      <c r="G24" s="651">
        <f t="shared" si="1"/>
        <v>504867756.37179613</v>
      </c>
      <c r="H24" s="651">
        <f>MAX(H16-H21,H16*0.25)</f>
        <v>562727994.53029513</v>
      </c>
      <c r="I24" s="651">
        <f t="shared" si="1"/>
        <v>11305411.645881794</v>
      </c>
      <c r="J24" s="651">
        <f t="shared" si="1"/>
        <v>43385550.646860287</v>
      </c>
      <c r="K24" s="652">
        <f t="shared" si="1"/>
        <v>54690962.292742088</v>
      </c>
      <c r="M24" s="575"/>
      <c r="N24" s="575"/>
      <c r="O24" s="575"/>
      <c r="P24" s="575"/>
      <c r="Q24" s="575"/>
      <c r="R24" s="575"/>
      <c r="S24" s="575"/>
      <c r="T24" s="575"/>
      <c r="U24" s="575"/>
      <c r="V24" s="575"/>
      <c r="W24" s="575"/>
    </row>
    <row r="25" spans="1:23" ht="13.5" thickBot="1">
      <c r="A25" s="187">
        <v>15</v>
      </c>
      <c r="B25" s="184" t="s">
        <v>339</v>
      </c>
      <c r="C25" s="188"/>
      <c r="D25" s="188"/>
      <c r="E25" s="188"/>
      <c r="F25" s="653">
        <f t="shared" ref="F25:K25" si="2">F23/F24</f>
        <v>2.2203709673525971</v>
      </c>
      <c r="G25" s="653">
        <f t="shared" si="2"/>
        <v>1.4191404768974625</v>
      </c>
      <c r="H25" s="653">
        <f t="shared" si="2"/>
        <v>1.5015237729982382</v>
      </c>
      <c r="I25" s="653">
        <f t="shared" si="2"/>
        <v>7.2611176425052451</v>
      </c>
      <c r="J25" s="653">
        <f t="shared" si="2"/>
        <v>9.1323631855071419</v>
      </c>
      <c r="K25" s="654">
        <f t="shared" si="2"/>
        <v>8.7455497108982758</v>
      </c>
      <c r="M25" s="575"/>
      <c r="N25" s="575"/>
      <c r="O25" s="575"/>
      <c r="P25" s="575"/>
      <c r="Q25" s="575"/>
      <c r="R25" s="575"/>
      <c r="S25" s="575"/>
      <c r="T25" s="575"/>
      <c r="U25" s="575"/>
      <c r="V25" s="575"/>
      <c r="W25" s="575"/>
    </row>
    <row r="28" spans="1:23" ht="38.25">
      <c r="B28" s="15"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N22"/>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30" bestFit="1" customWidth="1"/>
    <col min="2" max="2" width="95" style="30" customWidth="1"/>
    <col min="3" max="3" width="12.5703125" style="30" bestFit="1" customWidth="1"/>
    <col min="4" max="4" width="10" style="30" bestFit="1" customWidth="1"/>
    <col min="5" max="5" width="18.28515625" style="30" bestFit="1" customWidth="1"/>
    <col min="6" max="13" width="10.7109375" style="30" customWidth="1"/>
    <col min="14" max="14" width="31" style="30" bestFit="1" customWidth="1"/>
    <col min="15" max="16384" width="9.140625" style="6"/>
  </cols>
  <sheetData>
    <row r="1" spans="1:14">
      <c r="A1" s="1" t="s">
        <v>108</v>
      </c>
      <c r="B1" s="30" t="str">
        <f>Info!C2</f>
        <v>სს "ბანკი ქართუ"</v>
      </c>
    </row>
    <row r="2" spans="1:14" ht="14.25" customHeight="1">
      <c r="A2" s="30" t="s">
        <v>109</v>
      </c>
      <c r="B2" s="585">
        <f>'1. key ratios'!B2</f>
        <v>45657</v>
      </c>
    </row>
    <row r="3" spans="1:14" ht="14.25" customHeight="1"/>
    <row r="4" spans="1:14" ht="15.75" thickBot="1">
      <c r="A4" s="1" t="s">
        <v>262</v>
      </c>
      <c r="B4" s="46" t="s">
        <v>74</v>
      </c>
    </row>
    <row r="5" spans="1:14" s="17" customFormat="1" ht="12.75">
      <c r="A5" s="103"/>
      <c r="B5" s="104"/>
      <c r="C5" s="105" t="s">
        <v>0</v>
      </c>
      <c r="D5" s="105" t="s">
        <v>1</v>
      </c>
      <c r="E5" s="105" t="s">
        <v>2</v>
      </c>
      <c r="F5" s="105" t="s">
        <v>3</v>
      </c>
      <c r="G5" s="105" t="s">
        <v>4</v>
      </c>
      <c r="H5" s="105" t="s">
        <v>5</v>
      </c>
      <c r="I5" s="105" t="s">
        <v>145</v>
      </c>
      <c r="J5" s="105" t="s">
        <v>146</v>
      </c>
      <c r="K5" s="105" t="s">
        <v>147</v>
      </c>
      <c r="L5" s="105" t="s">
        <v>148</v>
      </c>
      <c r="M5" s="105" t="s">
        <v>149</v>
      </c>
      <c r="N5" s="106" t="s">
        <v>150</v>
      </c>
    </row>
    <row r="6" spans="1:14" ht="60">
      <c r="A6" s="95"/>
      <c r="B6" s="55"/>
      <c r="C6" s="56" t="s">
        <v>84</v>
      </c>
      <c r="D6" s="57" t="s">
        <v>73</v>
      </c>
      <c r="E6" s="58" t="s">
        <v>83</v>
      </c>
      <c r="F6" s="59">
        <v>0</v>
      </c>
      <c r="G6" s="59">
        <v>0.2</v>
      </c>
      <c r="H6" s="59">
        <v>0.35</v>
      </c>
      <c r="I6" s="59">
        <v>0.5</v>
      </c>
      <c r="J6" s="59">
        <v>0.75</v>
      </c>
      <c r="K6" s="59">
        <v>1</v>
      </c>
      <c r="L6" s="59">
        <v>1.5</v>
      </c>
      <c r="M6" s="59">
        <v>2.5</v>
      </c>
      <c r="N6" s="96" t="s">
        <v>74</v>
      </c>
    </row>
    <row r="7" spans="1:14">
      <c r="A7" s="97">
        <v>1</v>
      </c>
      <c r="B7" s="60" t="s">
        <v>75</v>
      </c>
      <c r="C7" s="161">
        <f>SUM(C8:C13)</f>
        <v>0</v>
      </c>
      <c r="D7" s="55"/>
      <c r="E7" s="164">
        <f t="shared" ref="E7:M7" si="0">SUM(E8:E13)</f>
        <v>0</v>
      </c>
      <c r="F7" s="161">
        <f>SUM(F8:F13)</f>
        <v>0</v>
      </c>
      <c r="G7" s="161">
        <f t="shared" si="0"/>
        <v>0</v>
      </c>
      <c r="H7" s="161">
        <f t="shared" si="0"/>
        <v>0</v>
      </c>
      <c r="I7" s="161">
        <f t="shared" si="0"/>
        <v>0</v>
      </c>
      <c r="J7" s="161">
        <f t="shared" si="0"/>
        <v>0</v>
      </c>
      <c r="K7" s="161">
        <f t="shared" si="0"/>
        <v>0</v>
      </c>
      <c r="L7" s="161">
        <f t="shared" si="0"/>
        <v>0</v>
      </c>
      <c r="M7" s="161">
        <f t="shared" si="0"/>
        <v>0</v>
      </c>
      <c r="N7" s="98">
        <f>SUM(N8:N13)</f>
        <v>0</v>
      </c>
    </row>
    <row r="8" spans="1:14">
      <c r="A8" s="97">
        <v>1.1000000000000001</v>
      </c>
      <c r="B8" s="61" t="s">
        <v>76</v>
      </c>
      <c r="C8" s="162">
        <v>0</v>
      </c>
      <c r="D8" s="62">
        <v>0.02</v>
      </c>
      <c r="E8" s="164">
        <f>C8*D8</f>
        <v>0</v>
      </c>
      <c r="F8" s="162"/>
      <c r="G8" s="162"/>
      <c r="H8" s="162"/>
      <c r="I8" s="162"/>
      <c r="J8" s="162"/>
      <c r="K8" s="162"/>
      <c r="L8" s="162"/>
      <c r="M8" s="162"/>
      <c r="N8" s="98">
        <f>SUMPRODUCT($F$6:$M$6,F8:M8)</f>
        <v>0</v>
      </c>
    </row>
    <row r="9" spans="1:14">
      <c r="A9" s="97">
        <v>1.2</v>
      </c>
      <c r="B9" s="61" t="s">
        <v>77</v>
      </c>
      <c r="C9" s="162">
        <v>0</v>
      </c>
      <c r="D9" s="62">
        <v>0.05</v>
      </c>
      <c r="E9" s="164">
        <f>C9*D9</f>
        <v>0</v>
      </c>
      <c r="F9" s="162"/>
      <c r="G9" s="162"/>
      <c r="H9" s="162"/>
      <c r="I9" s="162"/>
      <c r="J9" s="162"/>
      <c r="K9" s="162"/>
      <c r="L9" s="162"/>
      <c r="M9" s="162"/>
      <c r="N9" s="98">
        <f t="shared" ref="N9:N12" si="1">SUMPRODUCT($F$6:$M$6,F9:M9)</f>
        <v>0</v>
      </c>
    </row>
    <row r="10" spans="1:14">
      <c r="A10" s="97">
        <v>1.3</v>
      </c>
      <c r="B10" s="61" t="s">
        <v>78</v>
      </c>
      <c r="C10" s="162">
        <v>0</v>
      </c>
      <c r="D10" s="62">
        <v>0.08</v>
      </c>
      <c r="E10" s="164">
        <f>C10*D10</f>
        <v>0</v>
      </c>
      <c r="F10" s="162"/>
      <c r="G10" s="162"/>
      <c r="H10" s="162"/>
      <c r="I10" s="162"/>
      <c r="J10" s="162"/>
      <c r="K10" s="162"/>
      <c r="L10" s="162"/>
      <c r="M10" s="162"/>
      <c r="N10" s="98">
        <f>SUMPRODUCT($F$6:$M$6,F10:M10)</f>
        <v>0</v>
      </c>
    </row>
    <row r="11" spans="1:14">
      <c r="A11" s="97">
        <v>1.4</v>
      </c>
      <c r="B11" s="61" t="s">
        <v>79</v>
      </c>
      <c r="C11" s="162">
        <v>0</v>
      </c>
      <c r="D11" s="62">
        <v>0.11</v>
      </c>
      <c r="E11" s="164">
        <f>C11*D11</f>
        <v>0</v>
      </c>
      <c r="F11" s="162"/>
      <c r="G11" s="162"/>
      <c r="H11" s="162"/>
      <c r="I11" s="162"/>
      <c r="J11" s="162"/>
      <c r="K11" s="162"/>
      <c r="L11" s="162"/>
      <c r="M11" s="162"/>
      <c r="N11" s="98">
        <f t="shared" si="1"/>
        <v>0</v>
      </c>
    </row>
    <row r="12" spans="1:14">
      <c r="A12" s="97">
        <v>1.5</v>
      </c>
      <c r="B12" s="61" t="s">
        <v>80</v>
      </c>
      <c r="C12" s="162">
        <v>0</v>
      </c>
      <c r="D12" s="62">
        <v>0.14000000000000001</v>
      </c>
      <c r="E12" s="164">
        <f>C12*D12</f>
        <v>0</v>
      </c>
      <c r="F12" s="162"/>
      <c r="G12" s="162"/>
      <c r="H12" s="162"/>
      <c r="I12" s="162"/>
      <c r="J12" s="162"/>
      <c r="K12" s="162"/>
      <c r="L12" s="162"/>
      <c r="M12" s="162"/>
      <c r="N12" s="98">
        <f t="shared" si="1"/>
        <v>0</v>
      </c>
    </row>
    <row r="13" spans="1:14">
      <c r="A13" s="97">
        <v>1.6</v>
      </c>
      <c r="B13" s="63" t="s">
        <v>81</v>
      </c>
      <c r="C13" s="162">
        <v>0</v>
      </c>
      <c r="D13" s="64"/>
      <c r="E13" s="162"/>
      <c r="F13" s="162"/>
      <c r="G13" s="162"/>
      <c r="H13" s="162"/>
      <c r="I13" s="162"/>
      <c r="J13" s="162"/>
      <c r="K13" s="162"/>
      <c r="L13" s="162"/>
      <c r="M13" s="162"/>
      <c r="N13" s="98">
        <f>SUMPRODUCT($F$6:$M$6,F13:M13)</f>
        <v>0</v>
      </c>
    </row>
    <row r="14" spans="1:14">
      <c r="A14" s="97">
        <v>2</v>
      </c>
      <c r="B14" s="65" t="s">
        <v>82</v>
      </c>
      <c r="C14" s="161">
        <f>SUM(C15:C20)</f>
        <v>0</v>
      </c>
      <c r="D14" s="55"/>
      <c r="E14" s="164">
        <f t="shared" ref="E14:M14" si="2">SUM(E15:E20)</f>
        <v>0</v>
      </c>
      <c r="F14" s="162">
        <f t="shared" si="2"/>
        <v>0</v>
      </c>
      <c r="G14" s="162">
        <f t="shared" si="2"/>
        <v>0</v>
      </c>
      <c r="H14" s="162">
        <f t="shared" si="2"/>
        <v>0</v>
      </c>
      <c r="I14" s="162">
        <f t="shared" si="2"/>
        <v>0</v>
      </c>
      <c r="J14" s="162">
        <f t="shared" si="2"/>
        <v>0</v>
      </c>
      <c r="K14" s="162">
        <f t="shared" si="2"/>
        <v>0</v>
      </c>
      <c r="L14" s="162">
        <f t="shared" si="2"/>
        <v>0</v>
      </c>
      <c r="M14" s="162">
        <f t="shared" si="2"/>
        <v>0</v>
      </c>
      <c r="N14" s="98">
        <f>SUM(N15:N20)</f>
        <v>0</v>
      </c>
    </row>
    <row r="15" spans="1:14">
      <c r="A15" s="97">
        <v>2.1</v>
      </c>
      <c r="B15" s="63" t="s">
        <v>76</v>
      </c>
      <c r="C15" s="162"/>
      <c r="D15" s="62">
        <v>5.0000000000000001E-3</v>
      </c>
      <c r="E15" s="164">
        <f>C15*D15</f>
        <v>0</v>
      </c>
      <c r="F15" s="162"/>
      <c r="G15" s="162"/>
      <c r="H15" s="162"/>
      <c r="I15" s="162"/>
      <c r="J15" s="162"/>
      <c r="K15" s="162"/>
      <c r="L15" s="162"/>
      <c r="M15" s="162"/>
      <c r="N15" s="98">
        <f>SUMPRODUCT($F$6:$M$6,F15:M15)</f>
        <v>0</v>
      </c>
    </row>
    <row r="16" spans="1:14">
      <c r="A16" s="97">
        <v>2.2000000000000002</v>
      </c>
      <c r="B16" s="63" t="s">
        <v>77</v>
      </c>
      <c r="C16" s="162"/>
      <c r="D16" s="62">
        <v>0.01</v>
      </c>
      <c r="E16" s="164">
        <f>C16*D16</f>
        <v>0</v>
      </c>
      <c r="F16" s="162"/>
      <c r="G16" s="162"/>
      <c r="H16" s="162"/>
      <c r="I16" s="162"/>
      <c r="J16" s="162"/>
      <c r="K16" s="162"/>
      <c r="L16" s="162"/>
      <c r="M16" s="162"/>
      <c r="N16" s="98">
        <f t="shared" ref="N16:N20" si="3">SUMPRODUCT($F$6:$M$6,F16:M16)</f>
        <v>0</v>
      </c>
    </row>
    <row r="17" spans="1:14">
      <c r="A17" s="97">
        <v>2.2999999999999998</v>
      </c>
      <c r="B17" s="63" t="s">
        <v>78</v>
      </c>
      <c r="C17" s="162"/>
      <c r="D17" s="62">
        <v>0.02</v>
      </c>
      <c r="E17" s="164">
        <f>C17*D17</f>
        <v>0</v>
      </c>
      <c r="F17" s="162"/>
      <c r="G17" s="162"/>
      <c r="H17" s="162"/>
      <c r="I17" s="162"/>
      <c r="J17" s="162"/>
      <c r="K17" s="162"/>
      <c r="L17" s="162"/>
      <c r="M17" s="162"/>
      <c r="N17" s="98">
        <f t="shared" si="3"/>
        <v>0</v>
      </c>
    </row>
    <row r="18" spans="1:14">
      <c r="A18" s="97">
        <v>2.4</v>
      </c>
      <c r="B18" s="63" t="s">
        <v>79</v>
      </c>
      <c r="C18" s="162"/>
      <c r="D18" s="62">
        <v>0.03</v>
      </c>
      <c r="E18" s="164">
        <f>C18*D18</f>
        <v>0</v>
      </c>
      <c r="F18" s="162"/>
      <c r="G18" s="162"/>
      <c r="H18" s="162"/>
      <c r="I18" s="162"/>
      <c r="J18" s="162"/>
      <c r="K18" s="162"/>
      <c r="L18" s="162"/>
      <c r="M18" s="162"/>
      <c r="N18" s="98">
        <f t="shared" si="3"/>
        <v>0</v>
      </c>
    </row>
    <row r="19" spans="1:14">
      <c r="A19" s="97">
        <v>2.5</v>
      </c>
      <c r="B19" s="63" t="s">
        <v>80</v>
      </c>
      <c r="C19" s="162"/>
      <c r="D19" s="62">
        <v>0.04</v>
      </c>
      <c r="E19" s="164">
        <f>C19*D19</f>
        <v>0</v>
      </c>
      <c r="F19" s="162"/>
      <c r="G19" s="162"/>
      <c r="H19" s="162"/>
      <c r="I19" s="162"/>
      <c r="J19" s="162"/>
      <c r="K19" s="162"/>
      <c r="L19" s="162"/>
      <c r="M19" s="162"/>
      <c r="N19" s="98">
        <f t="shared" si="3"/>
        <v>0</v>
      </c>
    </row>
    <row r="20" spans="1:14">
      <c r="A20" s="97">
        <v>2.6</v>
      </c>
      <c r="B20" s="63" t="s">
        <v>81</v>
      </c>
      <c r="C20" s="162"/>
      <c r="D20" s="64"/>
      <c r="E20" s="165"/>
      <c r="F20" s="162"/>
      <c r="G20" s="162"/>
      <c r="H20" s="162"/>
      <c r="I20" s="162"/>
      <c r="J20" s="162"/>
      <c r="K20" s="162"/>
      <c r="L20" s="162"/>
      <c r="M20" s="162"/>
      <c r="N20" s="98">
        <f t="shared" si="3"/>
        <v>0</v>
      </c>
    </row>
    <row r="21" spans="1:14" ht="15.75" thickBot="1">
      <c r="A21" s="99">
        <v>3</v>
      </c>
      <c r="B21" s="100" t="s">
        <v>66</v>
      </c>
      <c r="C21" s="163">
        <f>C14+C7</f>
        <v>0</v>
      </c>
      <c r="D21" s="101"/>
      <c r="E21" s="166">
        <f>E14+E7</f>
        <v>0</v>
      </c>
      <c r="F21" s="167">
        <f>F7+F14</f>
        <v>0</v>
      </c>
      <c r="G21" s="167">
        <f t="shared" ref="G21:L21" si="4">G7+G14</f>
        <v>0</v>
      </c>
      <c r="H21" s="167">
        <f t="shared" si="4"/>
        <v>0</v>
      </c>
      <c r="I21" s="167">
        <f t="shared" si="4"/>
        <v>0</v>
      </c>
      <c r="J21" s="167">
        <f t="shared" si="4"/>
        <v>0</v>
      </c>
      <c r="K21" s="167">
        <f t="shared" si="4"/>
        <v>0</v>
      </c>
      <c r="L21" s="167">
        <f t="shared" si="4"/>
        <v>0</v>
      </c>
      <c r="M21" s="167">
        <f>M7+M14</f>
        <v>0</v>
      </c>
      <c r="N21" s="102">
        <f>N14+N7</f>
        <v>0</v>
      </c>
    </row>
    <row r="22" spans="1:14">
      <c r="E22" s="168"/>
      <c r="F22" s="168"/>
      <c r="G22" s="168"/>
      <c r="H22" s="168"/>
      <c r="I22" s="168"/>
      <c r="J22" s="168"/>
      <c r="K22" s="168"/>
      <c r="L22" s="168"/>
      <c r="M22" s="168"/>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N53"/>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2" bestFit="1" customWidth="1"/>
    <col min="2" max="2" width="88.42578125" style="10" customWidth="1"/>
    <col min="3" max="3" width="13.85546875" style="10" bestFit="1" customWidth="1"/>
    <col min="4" max="7" width="13.85546875" style="1" bestFit="1" customWidth="1"/>
    <col min="8" max="8" width="8.5703125" bestFit="1" customWidth="1"/>
    <col min="9" max="9" width="13.85546875" style="762" bestFit="1" customWidth="1"/>
  </cols>
  <sheetData>
    <row r="1" spans="1:14">
      <c r="A1" s="11" t="s">
        <v>108</v>
      </c>
      <c r="B1" s="275" t="str">
        <f>Info!C2</f>
        <v>სს "ბანკი ქართუ"</v>
      </c>
    </row>
    <row r="2" spans="1:14">
      <c r="A2" s="11" t="s">
        <v>109</v>
      </c>
      <c r="B2" s="585">
        <v>45657</v>
      </c>
    </row>
    <row r="3" spans="1:14" ht="16.5" thickBot="1">
      <c r="A3" s="11"/>
    </row>
    <row r="4" spans="1:14" ht="15" customHeight="1" thickBot="1">
      <c r="A4" s="31" t="s">
        <v>252</v>
      </c>
      <c r="B4" s="133" t="s">
        <v>139</v>
      </c>
      <c r="C4" s="134"/>
      <c r="D4" s="765" t="s">
        <v>935</v>
      </c>
      <c r="E4" s="766"/>
      <c r="F4" s="766"/>
      <c r="G4" s="767"/>
    </row>
    <row r="5" spans="1:14" ht="15">
      <c r="A5" s="175" t="s">
        <v>25</v>
      </c>
      <c r="B5" s="176"/>
      <c r="C5" s="292" t="str">
        <f>INT((MONTH($B$2))/3)&amp;"Q"&amp;"-"&amp;YEAR($B$2)</f>
        <v>4Q-2024</v>
      </c>
      <c r="D5" s="292" t="str">
        <f>IF(INT(MONTH($B$2))=3, "4"&amp;"Q"&amp;"-"&amp;YEAR($B$2)-1, IF(INT(MONTH($B$2))=6, "1"&amp;"Q"&amp;"-"&amp;YEAR($B$2), IF(INT(MONTH($B$2))=9, "2"&amp;"Q"&amp;"-"&amp;YEAR($B$2),IF(INT(MONTH($B$2))=12, "3"&amp;"Q"&amp;"-"&amp;YEAR($B$2), 0))))</f>
        <v>3Q-2024</v>
      </c>
      <c r="E5" s="292" t="str">
        <f>IF(INT(MONTH($B$2))=3, "3"&amp;"Q"&amp;"-"&amp;YEAR($B$2)-1, IF(INT(MONTH($B$2))=6, "4"&amp;"Q"&amp;"-"&amp;YEAR($B$2)-1, IF(INT(MONTH($B$2))=9, "1"&amp;"Q"&amp;"-"&amp;YEAR($B$2),IF(INT(MONTH($B$2))=12, "2"&amp;"Q"&amp;"-"&amp;YEAR($B$2), 0))))</f>
        <v>2Q-2024</v>
      </c>
      <c r="F5" s="292" t="str">
        <f>IF(INT(MONTH($B$2))=3, "2"&amp;"Q"&amp;"-"&amp;YEAR($B$2)-1, IF(INT(MONTH($B$2))=6, "3"&amp;"Q"&amp;"-"&amp;YEAR($B$2)-1, IF(INT(MONTH($B$2))=9, "4"&amp;"Q"&amp;"-"&amp;YEAR($B$2)-1,IF(INT(MONTH($B$2))=12, "1"&amp;"Q"&amp;"-"&amp;YEAR($B$2), 0))))</f>
        <v>1Q-2024</v>
      </c>
      <c r="G5" s="293" t="str">
        <f>IF(INT(MONTH($B$2))=3, "1"&amp;"Q"&amp;"-"&amp;YEAR($B$2)-1, IF(INT(MONTH($B$2))=6, "2"&amp;"Q"&amp;"-"&amp;YEAR($B$2)-1, IF(INT(MONTH($B$2))=9, "3"&amp;"Q"&amp;"-"&amp;YEAR($B$2)-1,IF(INT(MONTH($B$2))=12, "4"&amp;"Q"&amp;"-"&amp;YEAR($B$2)-1, 0))))</f>
        <v>4Q-2023</v>
      </c>
    </row>
    <row r="6" spans="1:14" ht="15">
      <c r="A6" s="699"/>
      <c r="B6" s="700" t="s">
        <v>106</v>
      </c>
      <c r="C6" s="177"/>
      <c r="D6" s="177"/>
      <c r="E6" s="177"/>
      <c r="F6" s="177"/>
      <c r="G6" s="178"/>
    </row>
    <row r="7" spans="1:14" ht="15">
      <c r="A7" s="699"/>
      <c r="B7" s="701" t="s">
        <v>110</v>
      </c>
      <c r="C7" s="177"/>
      <c r="D7" s="177"/>
      <c r="E7" s="177"/>
      <c r="F7" s="177"/>
      <c r="G7" s="178"/>
    </row>
    <row r="8" spans="1:14" ht="15">
      <c r="A8" s="702">
        <v>1</v>
      </c>
      <c r="B8" s="703" t="s">
        <v>22</v>
      </c>
      <c r="C8" s="704">
        <v>413068776.46844202</v>
      </c>
      <c r="D8" s="705">
        <v>403344352.85718989</v>
      </c>
      <c r="E8" s="705">
        <v>391791559.37544596</v>
      </c>
      <c r="F8" s="705">
        <v>385048994.53103387</v>
      </c>
      <c r="G8" s="706">
        <v>376291664.09609789</v>
      </c>
      <c r="H8" s="582"/>
      <c r="J8" s="582"/>
      <c r="K8" s="582"/>
      <c r="L8" s="582"/>
      <c r="M8" s="582"/>
      <c r="N8" s="582"/>
    </row>
    <row r="9" spans="1:14" ht="15">
      <c r="A9" s="702">
        <v>2</v>
      </c>
      <c r="B9" s="703" t="s">
        <v>86</v>
      </c>
      <c r="C9" s="704">
        <v>488852376.46844202</v>
      </c>
      <c r="D9" s="705">
        <v>478964516.38447112</v>
      </c>
      <c r="E9" s="705">
        <v>469582522.90272719</v>
      </c>
      <c r="F9" s="705">
        <v>459740358.0583151</v>
      </c>
      <c r="G9" s="706">
        <v>450823727.62337911</v>
      </c>
      <c r="H9" s="582"/>
      <c r="J9" s="582"/>
      <c r="K9" s="582"/>
      <c r="L9" s="582"/>
      <c r="M9" s="582"/>
      <c r="N9" s="582"/>
    </row>
    <row r="10" spans="1:14" ht="15">
      <c r="A10" s="702">
        <v>3</v>
      </c>
      <c r="B10" s="703" t="s">
        <v>85</v>
      </c>
      <c r="C10" s="704">
        <v>505131816.46844202</v>
      </c>
      <c r="D10" s="705">
        <v>498618356.38447112</v>
      </c>
      <c r="E10" s="705">
        <v>489815242.90272719</v>
      </c>
      <c r="F10" s="705">
        <v>481841818.0583151</v>
      </c>
      <c r="G10" s="706">
        <v>472876807.62337911</v>
      </c>
      <c r="H10" s="582"/>
      <c r="J10" s="582"/>
      <c r="K10" s="582"/>
      <c r="L10" s="582"/>
      <c r="M10" s="582"/>
      <c r="N10" s="582"/>
    </row>
    <row r="11" spans="1:14" ht="15">
      <c r="A11" s="702">
        <v>4</v>
      </c>
      <c r="B11" s="703" t="s">
        <v>445</v>
      </c>
      <c r="C11" s="704">
        <v>313849139.13731116</v>
      </c>
      <c r="D11" s="705">
        <v>301554927.07448804</v>
      </c>
      <c r="E11" s="705">
        <v>293827830.5881716</v>
      </c>
      <c r="F11" s="705">
        <v>289992921.27775925</v>
      </c>
      <c r="G11" s="706">
        <v>303188079.15592307</v>
      </c>
      <c r="H11" s="582"/>
      <c r="J11" s="582"/>
      <c r="K11" s="582"/>
      <c r="L11" s="582"/>
      <c r="M11" s="582"/>
      <c r="N11" s="582"/>
    </row>
    <row r="12" spans="1:14" ht="15">
      <c r="A12" s="702">
        <v>5</v>
      </c>
      <c r="B12" s="703" t="s">
        <v>446</v>
      </c>
      <c r="C12" s="704">
        <v>377852416.52748311</v>
      </c>
      <c r="D12" s="705">
        <v>358301919.15717971</v>
      </c>
      <c r="E12" s="705">
        <v>347261979.47127527</v>
      </c>
      <c r="F12" s="705">
        <v>342979091.85260135</v>
      </c>
      <c r="G12" s="706">
        <v>361529519.79794037</v>
      </c>
      <c r="J12" s="582"/>
      <c r="K12" s="582"/>
      <c r="L12" s="582"/>
      <c r="M12" s="582"/>
      <c r="N12" s="582"/>
    </row>
    <row r="13" spans="1:14" ht="15">
      <c r="A13" s="702">
        <v>6</v>
      </c>
      <c r="B13" s="703" t="s">
        <v>447</v>
      </c>
      <c r="C13" s="704">
        <v>462571234.26156694</v>
      </c>
      <c r="D13" s="705">
        <v>433393117.01028091</v>
      </c>
      <c r="E13" s="705">
        <v>417975697.32150793</v>
      </c>
      <c r="F13" s="705">
        <v>413110099.14772004</v>
      </c>
      <c r="G13" s="706">
        <v>438744569.43002486</v>
      </c>
      <c r="J13" s="582"/>
      <c r="K13" s="582"/>
      <c r="L13" s="582"/>
      <c r="M13" s="582"/>
      <c r="N13" s="582"/>
    </row>
    <row r="14" spans="1:14" ht="15">
      <c r="A14" s="699"/>
      <c r="B14" s="700" t="s">
        <v>449</v>
      </c>
      <c r="C14" s="177"/>
      <c r="D14" s="177"/>
      <c r="E14" s="177"/>
      <c r="F14" s="177"/>
      <c r="G14" s="178"/>
      <c r="J14" s="582"/>
      <c r="K14" s="582"/>
      <c r="L14" s="582"/>
      <c r="M14" s="582"/>
      <c r="N14" s="582"/>
    </row>
    <row r="15" spans="1:14" ht="21.95" customHeight="1">
      <c r="A15" s="702">
        <v>7</v>
      </c>
      <c r="B15" s="703" t="s">
        <v>448</v>
      </c>
      <c r="C15" s="707">
        <v>1915120438.6587205</v>
      </c>
      <c r="D15" s="708">
        <v>1611591428.3261507</v>
      </c>
      <c r="E15" s="708">
        <v>1541383415.3659451</v>
      </c>
      <c r="F15" s="708">
        <v>1566974847.240495</v>
      </c>
      <c r="G15" s="709">
        <v>1709985391.8341746</v>
      </c>
      <c r="J15" s="582"/>
      <c r="K15" s="582"/>
      <c r="L15" s="582"/>
      <c r="M15" s="582"/>
      <c r="N15" s="582"/>
    </row>
    <row r="16" spans="1:14" ht="15">
      <c r="A16" s="699"/>
      <c r="B16" s="700" t="s">
        <v>452</v>
      </c>
      <c r="C16" s="177"/>
      <c r="D16" s="177"/>
      <c r="E16" s="177"/>
      <c r="F16" s="177"/>
      <c r="G16" s="178"/>
      <c r="J16" s="582"/>
      <c r="K16" s="582"/>
      <c r="L16" s="582"/>
      <c r="M16" s="582"/>
      <c r="N16" s="582"/>
    </row>
    <row r="17" spans="1:14" ht="15">
      <c r="A17" s="702"/>
      <c r="B17" s="701" t="s">
        <v>435</v>
      </c>
      <c r="C17" s="177"/>
      <c r="D17" s="177"/>
      <c r="E17" s="177"/>
      <c r="F17" s="177"/>
      <c r="G17" s="178"/>
      <c r="J17" s="582"/>
      <c r="K17" s="582"/>
      <c r="L17" s="582"/>
      <c r="M17" s="582"/>
      <c r="N17" s="582"/>
    </row>
    <row r="18" spans="1:14" ht="15">
      <c r="A18" s="702">
        <v>8</v>
      </c>
      <c r="B18" s="703" t="s">
        <v>443</v>
      </c>
      <c r="C18" s="710">
        <v>0.21568814583679141</v>
      </c>
      <c r="D18" s="710">
        <v>0.250277052711875</v>
      </c>
      <c r="E18" s="710">
        <v>0.25418176650254759</v>
      </c>
      <c r="F18" s="710">
        <v>0.24572761662966094</v>
      </c>
      <c r="G18" s="711">
        <v>0.2200554846217006</v>
      </c>
      <c r="J18" s="582"/>
      <c r="K18" s="582"/>
      <c r="L18" s="582"/>
      <c r="M18" s="582"/>
      <c r="N18" s="582"/>
    </row>
    <row r="19" spans="1:14" ht="15" customHeight="1">
      <c r="A19" s="702">
        <v>9</v>
      </c>
      <c r="B19" s="703" t="s">
        <v>442</v>
      </c>
      <c r="C19" s="710">
        <v>0.25525933857758637</v>
      </c>
      <c r="D19" s="710">
        <v>0.29719971697909731</v>
      </c>
      <c r="E19" s="710">
        <v>0.30465004243687283</v>
      </c>
      <c r="F19" s="710">
        <v>0.29339357863206045</v>
      </c>
      <c r="G19" s="711">
        <v>0.26364185903355225</v>
      </c>
      <c r="J19" s="582"/>
      <c r="K19" s="582"/>
      <c r="L19" s="582"/>
      <c r="M19" s="582"/>
      <c r="N19" s="582"/>
    </row>
    <row r="20" spans="1:14" ht="15">
      <c r="A20" s="702">
        <v>10</v>
      </c>
      <c r="B20" s="703" t="s">
        <v>444</v>
      </c>
      <c r="C20" s="710">
        <v>0.26375981701820156</v>
      </c>
      <c r="D20" s="710">
        <v>0.30939501639218309</v>
      </c>
      <c r="E20" s="710">
        <v>0.31777638063300329</v>
      </c>
      <c r="F20" s="710">
        <v>0.30749811900737123</v>
      </c>
      <c r="G20" s="711">
        <v>0.27653850721856704</v>
      </c>
      <c r="J20" s="582"/>
      <c r="K20" s="582"/>
      <c r="L20" s="582"/>
      <c r="M20" s="582"/>
      <c r="N20" s="582"/>
    </row>
    <row r="21" spans="1:14" ht="15">
      <c r="A21" s="702">
        <v>11</v>
      </c>
      <c r="B21" s="703" t="s">
        <v>445</v>
      </c>
      <c r="C21" s="710">
        <v>0.16387958313322554</v>
      </c>
      <c r="D21" s="710">
        <v>0.18711623912500727</v>
      </c>
      <c r="E21" s="710">
        <v>0.19062604907969177</v>
      </c>
      <c r="F21" s="710">
        <v>0.18506546023278442</v>
      </c>
      <c r="G21" s="711">
        <v>0.17730448494107642</v>
      </c>
      <c r="J21" s="582"/>
      <c r="K21" s="582"/>
      <c r="L21" s="582"/>
      <c r="M21" s="582"/>
      <c r="N21" s="582"/>
    </row>
    <row r="22" spans="1:14" ht="15">
      <c r="A22" s="702">
        <v>12</v>
      </c>
      <c r="B22" s="703" t="s">
        <v>446</v>
      </c>
      <c r="C22" s="710">
        <v>0.19729955824194376</v>
      </c>
      <c r="D22" s="710">
        <v>0.22232801245990946</v>
      </c>
      <c r="E22" s="710">
        <v>0.22529240681419335</v>
      </c>
      <c r="F22" s="710">
        <v>0.21887976852761942</v>
      </c>
      <c r="G22" s="711">
        <v>0.2114225779497183</v>
      </c>
      <c r="J22" s="582"/>
      <c r="K22" s="582"/>
      <c r="L22" s="582"/>
      <c r="M22" s="582"/>
      <c r="N22" s="582"/>
    </row>
    <row r="23" spans="1:14" ht="15">
      <c r="A23" s="702">
        <v>13</v>
      </c>
      <c r="B23" s="703" t="s">
        <v>447</v>
      </c>
      <c r="C23" s="710">
        <v>0.24153636759552038</v>
      </c>
      <c r="D23" s="710">
        <v>0.26892245105846496</v>
      </c>
      <c r="E23" s="710">
        <v>0.27116919330695854</v>
      </c>
      <c r="F23" s="710">
        <v>0.26363543733661288</v>
      </c>
      <c r="G23" s="711">
        <v>0.25657796348740503</v>
      </c>
      <c r="J23" s="582"/>
      <c r="K23" s="582"/>
      <c r="L23" s="582"/>
      <c r="M23" s="582"/>
      <c r="N23" s="582"/>
    </row>
    <row r="24" spans="1:14" ht="15">
      <c r="A24" s="699"/>
      <c r="B24" s="700" t="s">
        <v>986</v>
      </c>
      <c r="C24" s="177"/>
      <c r="D24" s="177"/>
      <c r="E24" s="177"/>
      <c r="F24" s="177"/>
      <c r="G24" s="178"/>
      <c r="J24" s="582"/>
      <c r="K24" s="582"/>
      <c r="L24" s="582"/>
      <c r="M24" s="582"/>
      <c r="N24" s="582"/>
    </row>
    <row r="25" spans="1:14" ht="25.5">
      <c r="A25" s="702">
        <v>14</v>
      </c>
      <c r="B25" s="703" t="s">
        <v>987</v>
      </c>
      <c r="C25" s="710"/>
      <c r="D25" s="712"/>
      <c r="E25" s="712"/>
      <c r="F25" s="712"/>
      <c r="G25" s="713"/>
      <c r="J25" s="582"/>
      <c r="K25" s="582"/>
      <c r="L25" s="582"/>
      <c r="M25" s="582"/>
      <c r="N25" s="582"/>
    </row>
    <row r="26" spans="1:14" ht="15">
      <c r="A26" s="699"/>
      <c r="B26" s="700" t="s">
        <v>6</v>
      </c>
      <c r="C26" s="177"/>
      <c r="D26" s="177"/>
      <c r="E26" s="177"/>
      <c r="F26" s="177"/>
      <c r="G26" s="178"/>
      <c r="J26" s="582"/>
      <c r="K26" s="582"/>
      <c r="L26" s="582"/>
      <c r="M26" s="582"/>
      <c r="N26" s="582"/>
    </row>
    <row r="27" spans="1:14" ht="15" customHeight="1">
      <c r="A27" s="714">
        <v>15</v>
      </c>
      <c r="B27" s="715" t="s">
        <v>7</v>
      </c>
      <c r="C27" s="716">
        <v>5.8345679163002852E-2</v>
      </c>
      <c r="D27" s="716">
        <v>5.8551911232166257E-2</v>
      </c>
      <c r="E27" s="716">
        <v>5.7674257903819602E-2</v>
      </c>
      <c r="F27" s="716">
        <v>5.4875768954618667E-2</v>
      </c>
      <c r="G27" s="717">
        <v>5.7344233722558084E-2</v>
      </c>
      <c r="J27" s="582"/>
      <c r="K27" s="582"/>
      <c r="L27" s="582"/>
      <c r="M27" s="582"/>
      <c r="N27" s="582"/>
    </row>
    <row r="28" spans="1:14" ht="15">
      <c r="A28" s="714">
        <v>16</v>
      </c>
      <c r="B28" s="715" t="s">
        <v>8</v>
      </c>
      <c r="C28" s="716">
        <v>1.9093901084294748E-2</v>
      </c>
      <c r="D28" s="716">
        <v>1.8623484575566836E-2</v>
      </c>
      <c r="E28" s="716">
        <v>1.8249022023876623E-2</v>
      </c>
      <c r="F28" s="716">
        <v>1.7495223723369958E-2</v>
      </c>
      <c r="G28" s="717">
        <v>1.6819674940562964E-2</v>
      </c>
      <c r="J28" s="582"/>
      <c r="K28" s="582"/>
      <c r="L28" s="582"/>
      <c r="M28" s="582"/>
      <c r="N28" s="582"/>
    </row>
    <row r="29" spans="1:14" ht="15">
      <c r="A29" s="714">
        <v>17</v>
      </c>
      <c r="B29" s="715" t="s">
        <v>9</v>
      </c>
      <c r="C29" s="716">
        <v>2.1025655596386767E-2</v>
      </c>
      <c r="D29" s="716">
        <v>2.5939943471691148E-2</v>
      </c>
      <c r="E29" s="716">
        <v>2.4172177585236036E-2</v>
      </c>
      <c r="F29" s="716">
        <v>2.2240813700082133E-2</v>
      </c>
      <c r="G29" s="717">
        <v>2.3999154323538555E-2</v>
      </c>
      <c r="J29" s="582"/>
      <c r="K29" s="582"/>
      <c r="L29" s="582"/>
      <c r="M29" s="582"/>
      <c r="N29" s="582"/>
    </row>
    <row r="30" spans="1:14" ht="15">
      <c r="A30" s="714">
        <v>18</v>
      </c>
      <c r="B30" s="715" t="s">
        <v>140</v>
      </c>
      <c r="C30" s="716">
        <v>3.9251778078708097E-2</v>
      </c>
      <c r="D30" s="716">
        <v>3.9928426656599417E-2</v>
      </c>
      <c r="E30" s="716">
        <v>3.9425235879942976E-2</v>
      </c>
      <c r="F30" s="716">
        <v>3.7380545231248709E-2</v>
      </c>
      <c r="G30" s="717">
        <v>4.0524558781995117E-2</v>
      </c>
      <c r="J30" s="582"/>
      <c r="K30" s="582"/>
      <c r="L30" s="582"/>
      <c r="M30" s="582"/>
      <c r="N30" s="582"/>
    </row>
    <row r="31" spans="1:14" ht="15">
      <c r="A31" s="714">
        <v>19</v>
      </c>
      <c r="B31" s="715" t="s">
        <v>10</v>
      </c>
      <c r="C31" s="716">
        <v>1.9166390288398803E-2</v>
      </c>
      <c r="D31" s="716">
        <v>2.0298670059863216E-2</v>
      </c>
      <c r="E31" s="716">
        <v>1.7049686434943742E-2</v>
      </c>
      <c r="F31" s="716">
        <v>1.8541412346713988E-2</v>
      </c>
      <c r="G31" s="717">
        <v>1.969664832373531E-2</v>
      </c>
      <c r="J31" s="582"/>
      <c r="K31" s="582"/>
      <c r="L31" s="582"/>
      <c r="M31" s="582"/>
      <c r="N31" s="582"/>
    </row>
    <row r="32" spans="1:14" ht="15">
      <c r="A32" s="714">
        <v>20</v>
      </c>
      <c r="B32" s="715" t="s">
        <v>11</v>
      </c>
      <c r="C32" s="716">
        <v>8.27838775449138E-2</v>
      </c>
      <c r="D32" s="716">
        <v>8.7736729711175229E-2</v>
      </c>
      <c r="E32" s="716">
        <v>7.6609913781296085E-2</v>
      </c>
      <c r="F32" s="716">
        <v>8.7302368472783651E-2</v>
      </c>
      <c r="G32" s="717">
        <v>8.4994182335935461E-2</v>
      </c>
      <c r="J32" s="582"/>
      <c r="K32" s="582"/>
      <c r="L32" s="582"/>
      <c r="M32" s="582"/>
      <c r="N32" s="582"/>
    </row>
    <row r="33" spans="1:14" ht="15">
      <c r="A33" s="699"/>
      <c r="B33" s="700" t="s">
        <v>12</v>
      </c>
      <c r="C33" s="177"/>
      <c r="D33" s="177"/>
      <c r="E33" s="177"/>
      <c r="F33" s="177"/>
      <c r="G33" s="178"/>
      <c r="J33" s="582"/>
      <c r="K33" s="582"/>
      <c r="L33" s="582"/>
      <c r="M33" s="582"/>
      <c r="N33" s="582"/>
    </row>
    <row r="34" spans="1:14" ht="15">
      <c r="A34" s="714">
        <v>21</v>
      </c>
      <c r="B34" s="715" t="s">
        <v>13</v>
      </c>
      <c r="C34" s="716">
        <v>0.1267633112757092</v>
      </c>
      <c r="D34" s="716">
        <v>0.14978179243327239</v>
      </c>
      <c r="E34" s="716">
        <v>0.16739580962701317</v>
      </c>
      <c r="F34" s="716">
        <v>0.1751715494874084</v>
      </c>
      <c r="G34" s="717">
        <v>0.17385549077393081</v>
      </c>
      <c r="J34" s="582"/>
      <c r="K34" s="582"/>
      <c r="L34" s="582"/>
      <c r="M34" s="582"/>
      <c r="N34" s="582"/>
    </row>
    <row r="35" spans="1:14" ht="15" customHeight="1">
      <c r="A35" s="714">
        <v>22</v>
      </c>
      <c r="B35" s="715" t="s">
        <v>951</v>
      </c>
      <c r="C35" s="716">
        <v>5.0654051019919384E-2</v>
      </c>
      <c r="D35" s="716">
        <v>5.3031218019667613E-2</v>
      </c>
      <c r="E35" s="716">
        <v>5.6825676862527673E-2</v>
      </c>
      <c r="F35" s="716">
        <v>5.5314187069218902E-2</v>
      </c>
      <c r="G35" s="717">
        <v>5.5527686167949848E-2</v>
      </c>
      <c r="J35" s="582"/>
      <c r="K35" s="582"/>
      <c r="L35" s="582"/>
      <c r="M35" s="582"/>
      <c r="N35" s="582"/>
    </row>
    <row r="36" spans="1:14" ht="15">
      <c r="A36" s="714">
        <v>23</v>
      </c>
      <c r="B36" s="715" t="s">
        <v>14</v>
      </c>
      <c r="C36" s="716">
        <v>0.58657682521853471</v>
      </c>
      <c r="D36" s="716">
        <v>0.57100749024809472</v>
      </c>
      <c r="E36" s="716">
        <v>0.60596268968147471</v>
      </c>
      <c r="F36" s="716">
        <v>0.60076124620324745</v>
      </c>
      <c r="G36" s="717">
        <v>0.59786655273602507</v>
      </c>
      <c r="J36" s="582"/>
      <c r="K36" s="582"/>
      <c r="L36" s="582"/>
      <c r="M36" s="582"/>
      <c r="N36" s="582"/>
    </row>
    <row r="37" spans="1:14" ht="15" customHeight="1">
      <c r="A37" s="714">
        <v>24</v>
      </c>
      <c r="B37" s="715" t="s">
        <v>15</v>
      </c>
      <c r="C37" s="716">
        <v>0.67302547097222176</v>
      </c>
      <c r="D37" s="716">
        <v>0.61137153569527847</v>
      </c>
      <c r="E37" s="716">
        <v>0.6392349704505722</v>
      </c>
      <c r="F37" s="716">
        <v>0.66521936215639776</v>
      </c>
      <c r="G37" s="717">
        <v>0.70292682848530985</v>
      </c>
      <c r="J37" s="582"/>
      <c r="K37" s="582"/>
      <c r="L37" s="582"/>
      <c r="M37" s="582"/>
      <c r="N37" s="582"/>
    </row>
    <row r="38" spans="1:14" ht="15">
      <c r="A38" s="714">
        <v>25</v>
      </c>
      <c r="B38" s="715" t="s">
        <v>16</v>
      </c>
      <c r="C38" s="716">
        <v>0.27772081929726922</v>
      </c>
      <c r="D38" s="716">
        <v>0.15208992477675973</v>
      </c>
      <c r="E38" s="716">
        <v>4.9618510723805714E-2</v>
      </c>
      <c r="F38" s="716">
        <v>-2.9410197199612402E-2</v>
      </c>
      <c r="G38" s="717">
        <v>8.2256850464705614E-2</v>
      </c>
      <c r="J38" s="582"/>
      <c r="K38" s="582"/>
      <c r="L38" s="582"/>
      <c r="M38" s="582"/>
      <c r="N38" s="582"/>
    </row>
    <row r="39" spans="1:14" ht="15" customHeight="1">
      <c r="A39" s="699"/>
      <c r="B39" s="700" t="s">
        <v>17</v>
      </c>
      <c r="C39" s="177"/>
      <c r="D39" s="177"/>
      <c r="E39" s="177"/>
      <c r="F39" s="177"/>
      <c r="G39" s="178"/>
      <c r="J39" s="582"/>
      <c r="K39" s="582"/>
      <c r="L39" s="582"/>
      <c r="M39" s="582"/>
      <c r="N39" s="582"/>
    </row>
    <row r="40" spans="1:14" ht="15" customHeight="1">
      <c r="A40" s="714">
        <v>26</v>
      </c>
      <c r="B40" s="715" t="s">
        <v>18</v>
      </c>
      <c r="C40" s="716">
        <v>0.38007545113835678</v>
      </c>
      <c r="D40" s="716">
        <v>0.30193757856817588</v>
      </c>
      <c r="E40" s="716">
        <v>0.31132062250960379</v>
      </c>
      <c r="F40" s="716">
        <v>0.41214973247393905</v>
      </c>
      <c r="G40" s="717">
        <v>0.40062390758849781</v>
      </c>
      <c r="J40" s="582"/>
      <c r="K40" s="582"/>
      <c r="L40" s="582"/>
      <c r="M40" s="582"/>
      <c r="N40" s="582"/>
    </row>
    <row r="41" spans="1:14" ht="15" customHeight="1">
      <c r="A41" s="714">
        <v>27</v>
      </c>
      <c r="B41" s="715" t="s">
        <v>19</v>
      </c>
      <c r="C41" s="716">
        <v>0.83712986360935282</v>
      </c>
      <c r="D41" s="716">
        <v>0.79163333441986028</v>
      </c>
      <c r="E41" s="716">
        <v>0.82144817326135444</v>
      </c>
      <c r="F41" s="716">
        <v>0.82965058095857669</v>
      </c>
      <c r="G41" s="717">
        <v>0.8489862438231317</v>
      </c>
      <c r="J41" s="582"/>
      <c r="K41" s="582"/>
      <c r="L41" s="582"/>
      <c r="M41" s="582"/>
      <c r="N41" s="582"/>
    </row>
    <row r="42" spans="1:14" ht="15" customHeight="1">
      <c r="A42" s="714">
        <v>28</v>
      </c>
      <c r="B42" s="718" t="s">
        <v>20</v>
      </c>
      <c r="C42" s="716">
        <v>0.31404883135095124</v>
      </c>
      <c r="D42" s="716">
        <v>0.351307002769845</v>
      </c>
      <c r="E42" s="716">
        <v>0.35841567228758969</v>
      </c>
      <c r="F42" s="716">
        <v>0.41594505265157111</v>
      </c>
      <c r="G42" s="717">
        <v>0.4167029865556765</v>
      </c>
      <c r="J42" s="582"/>
      <c r="K42" s="582"/>
      <c r="L42" s="582"/>
      <c r="M42" s="582"/>
      <c r="N42" s="582"/>
    </row>
    <row r="43" spans="1:14" ht="15" customHeight="1">
      <c r="A43" s="719"/>
      <c r="B43" s="700" t="s">
        <v>356</v>
      </c>
      <c r="C43" s="177"/>
      <c r="D43" s="177"/>
      <c r="E43" s="177"/>
      <c r="F43" s="177"/>
      <c r="G43" s="178"/>
      <c r="J43" s="582"/>
      <c r="K43" s="582"/>
      <c r="L43" s="582"/>
      <c r="M43" s="582"/>
      <c r="N43" s="582"/>
    </row>
    <row r="44" spans="1:14" ht="15" customHeight="1">
      <c r="A44" s="714">
        <v>29</v>
      </c>
      <c r="B44" s="720" t="s">
        <v>340</v>
      </c>
      <c r="C44" s="718">
        <v>844949461.5188607</v>
      </c>
      <c r="D44" s="718">
        <v>645732587.26467955</v>
      </c>
      <c r="E44" s="718">
        <v>808543794.65732729</v>
      </c>
      <c r="F44" s="718">
        <v>959733056.45312023</v>
      </c>
      <c r="G44" s="721">
        <v>976674513.45507908</v>
      </c>
      <c r="J44" s="582"/>
      <c r="K44" s="582"/>
      <c r="L44" s="582"/>
      <c r="M44" s="582"/>
      <c r="N44" s="582"/>
    </row>
    <row r="45" spans="1:14" ht="15">
      <c r="A45" s="714">
        <v>30</v>
      </c>
      <c r="B45" s="715" t="s">
        <v>341</v>
      </c>
      <c r="C45" s="718">
        <v>562727994.53029513</v>
      </c>
      <c r="D45" s="722">
        <v>457962567.9413619</v>
      </c>
      <c r="E45" s="722">
        <v>527370809.20028573</v>
      </c>
      <c r="F45" s="722">
        <v>611442068.28643262</v>
      </c>
      <c r="G45" s="723">
        <v>668582287.51580203</v>
      </c>
      <c r="J45" s="582"/>
      <c r="K45" s="582"/>
      <c r="L45" s="582"/>
      <c r="M45" s="582"/>
      <c r="N45" s="582"/>
    </row>
    <row r="46" spans="1:14" ht="15">
      <c r="A46" s="328">
        <v>31</v>
      </c>
      <c r="B46" s="724" t="s">
        <v>339</v>
      </c>
      <c r="C46" s="716">
        <v>1.5015237729982382</v>
      </c>
      <c r="D46" s="716">
        <v>1.4100117181353564</v>
      </c>
      <c r="E46" s="716">
        <v>1.5331599332989574</v>
      </c>
      <c r="F46" s="716">
        <v>1.5696222197186622</v>
      </c>
      <c r="G46" s="717">
        <v>1.4608142209151709</v>
      </c>
      <c r="J46" s="582"/>
      <c r="K46" s="582"/>
      <c r="L46" s="582"/>
      <c r="M46" s="582"/>
      <c r="N46" s="582"/>
    </row>
    <row r="47" spans="1:14" ht="15">
      <c r="A47" s="328"/>
      <c r="B47" s="700" t="s">
        <v>453</v>
      </c>
      <c r="C47" s="177"/>
      <c r="D47" s="177"/>
      <c r="E47" s="177"/>
      <c r="F47" s="177"/>
      <c r="G47" s="178"/>
      <c r="J47" s="582"/>
      <c r="K47" s="582"/>
      <c r="L47" s="582"/>
      <c r="M47" s="582"/>
      <c r="N47" s="582"/>
    </row>
    <row r="48" spans="1:14" ht="15">
      <c r="A48" s="328">
        <v>32</v>
      </c>
      <c r="B48" s="724" t="s">
        <v>460</v>
      </c>
      <c r="C48" s="725">
        <v>1588358636.1704819</v>
      </c>
      <c r="D48" s="725">
        <v>1316037451.636996</v>
      </c>
      <c r="E48" s="725">
        <v>1304071715.687022</v>
      </c>
      <c r="F48" s="725">
        <v>1405929791.4593749</v>
      </c>
      <c r="G48" s="329">
        <v>1582702523.327899</v>
      </c>
      <c r="H48" s="759"/>
      <c r="J48" s="582"/>
      <c r="K48" s="582"/>
      <c r="L48" s="582"/>
      <c r="M48" s="582"/>
      <c r="N48" s="582"/>
    </row>
    <row r="49" spans="1:14" ht="15">
      <c r="A49" s="328">
        <v>33</v>
      </c>
      <c r="B49" s="724" t="s">
        <v>473</v>
      </c>
      <c r="C49" s="725">
        <v>870668296.5410006</v>
      </c>
      <c r="D49" s="725">
        <v>842078208.91682148</v>
      </c>
      <c r="E49" s="725">
        <v>778817568.01857877</v>
      </c>
      <c r="F49" s="725">
        <v>733521750.39291084</v>
      </c>
      <c r="G49" s="329">
        <v>771423032.04251766</v>
      </c>
      <c r="H49" s="759"/>
      <c r="J49" s="582"/>
      <c r="K49" s="582"/>
      <c r="L49" s="582"/>
      <c r="M49" s="582"/>
      <c r="N49" s="582"/>
    </row>
    <row r="50" spans="1:14" thickBot="1">
      <c r="A50" s="726">
        <v>34</v>
      </c>
      <c r="B50" s="727" t="s">
        <v>487</v>
      </c>
      <c r="C50" s="728">
        <v>1.8242982344490186</v>
      </c>
      <c r="D50" s="728">
        <v>1.5628446831914056</v>
      </c>
      <c r="E50" s="728">
        <v>1.6744251404148003</v>
      </c>
      <c r="F50" s="728">
        <v>1.9166845300855615</v>
      </c>
      <c r="G50" s="729">
        <v>2.0516661514984</v>
      </c>
      <c r="J50" s="582"/>
      <c r="K50" s="582"/>
      <c r="L50" s="582"/>
      <c r="M50" s="582"/>
      <c r="N50" s="582"/>
    </row>
    <row r="51" spans="1:14">
      <c r="A51" s="13"/>
    </row>
    <row r="52" spans="1:14" ht="39.75">
      <c r="B52" s="15" t="s">
        <v>943</v>
      </c>
    </row>
    <row r="53" spans="1:14" ht="65.25">
      <c r="B53" s="214" t="s">
        <v>355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E43"/>
  <sheetViews>
    <sheetView showGridLines="0" zoomScale="80" zoomScaleNormal="80" workbookViewId="0"/>
  </sheetViews>
  <sheetFormatPr defaultRowHeight="15"/>
  <cols>
    <col min="1" max="1" width="11.42578125" customWidth="1"/>
    <col min="2" max="2" width="76.85546875" style="2" customWidth="1"/>
    <col min="3" max="3" width="22.85546875" customWidth="1"/>
    <col min="5" max="5" width="12" bestFit="1" customWidth="1"/>
  </cols>
  <sheetData>
    <row r="1" spans="1:5">
      <c r="A1" s="1" t="s">
        <v>108</v>
      </c>
      <c r="B1" t="str">
        <f>Info!C2</f>
        <v>სს "ბანკი ქართუ"</v>
      </c>
    </row>
    <row r="2" spans="1:5">
      <c r="A2" s="1" t="s">
        <v>109</v>
      </c>
      <c r="B2" s="585">
        <f>'1. key ratios'!B2</f>
        <v>45657</v>
      </c>
    </row>
    <row r="3" spans="1:5">
      <c r="A3" s="1"/>
      <c r="B3"/>
    </row>
    <row r="4" spans="1:5">
      <c r="A4" s="1" t="s">
        <v>428</v>
      </c>
      <c r="B4" t="s">
        <v>387</v>
      </c>
    </row>
    <row r="5" spans="1:5">
      <c r="A5" s="243"/>
      <c r="B5" s="243" t="s">
        <v>388</v>
      </c>
      <c r="C5" s="255"/>
    </row>
    <row r="6" spans="1:5">
      <c r="A6" s="244">
        <v>1</v>
      </c>
      <c r="B6" s="256" t="s">
        <v>440</v>
      </c>
      <c r="C6" s="257">
        <v>2026225352.7396052</v>
      </c>
      <c r="E6" s="582"/>
    </row>
    <row r="7" spans="1:5">
      <c r="A7" s="244">
        <v>2</v>
      </c>
      <c r="B7" s="256" t="s">
        <v>389</v>
      </c>
      <c r="C7" s="257">
        <v>-9787242.0600000005</v>
      </c>
      <c r="E7" s="582"/>
    </row>
    <row r="8" spans="1:5">
      <c r="A8" s="245">
        <v>3</v>
      </c>
      <c r="B8" s="258" t="s">
        <v>390</v>
      </c>
      <c r="C8" s="259">
        <f>C6+C7</f>
        <v>2016438110.6796052</v>
      </c>
      <c r="E8" s="582"/>
    </row>
    <row r="9" spans="1:5">
      <c r="A9" s="246"/>
      <c r="B9" s="246" t="s">
        <v>391</v>
      </c>
      <c r="C9" s="260"/>
      <c r="E9" s="582"/>
    </row>
    <row r="10" spans="1:5">
      <c r="A10" s="247">
        <v>4</v>
      </c>
      <c r="B10" s="261" t="s">
        <v>392</v>
      </c>
      <c r="C10" s="257"/>
      <c r="E10" s="582"/>
    </row>
    <row r="11" spans="1:5">
      <c r="A11" s="247">
        <v>5</v>
      </c>
      <c r="B11" s="262" t="s">
        <v>393</v>
      </c>
      <c r="C11" s="257"/>
      <c r="E11" s="582"/>
    </row>
    <row r="12" spans="1:5">
      <c r="A12" s="247" t="s">
        <v>394</v>
      </c>
      <c r="B12" s="256" t="s">
        <v>395</v>
      </c>
      <c r="C12" s="259">
        <f>'15. CCR'!E21</f>
        <v>0</v>
      </c>
      <c r="E12" s="582"/>
    </row>
    <row r="13" spans="1:5">
      <c r="A13" s="248">
        <v>6</v>
      </c>
      <c r="B13" s="263" t="s">
        <v>396</v>
      </c>
      <c r="C13" s="257"/>
      <c r="E13" s="582"/>
    </row>
    <row r="14" spans="1:5">
      <c r="A14" s="248">
        <v>7</v>
      </c>
      <c r="B14" s="264" t="s">
        <v>397</v>
      </c>
      <c r="C14" s="257"/>
      <c r="E14" s="582"/>
    </row>
    <row r="15" spans="1:5">
      <c r="A15" s="249">
        <v>8</v>
      </c>
      <c r="B15" s="256" t="s">
        <v>398</v>
      </c>
      <c r="C15" s="257"/>
      <c r="E15" s="582"/>
    </row>
    <row r="16" spans="1:5" ht="24">
      <c r="A16" s="248">
        <v>9</v>
      </c>
      <c r="B16" s="264" t="s">
        <v>399</v>
      </c>
      <c r="C16" s="257"/>
      <c r="E16" s="582"/>
    </row>
    <row r="17" spans="1:5">
      <c r="A17" s="248">
        <v>10</v>
      </c>
      <c r="B17" s="264" t="s">
        <v>400</v>
      </c>
      <c r="C17" s="257"/>
      <c r="E17" s="582"/>
    </row>
    <row r="18" spans="1:5">
      <c r="A18" s="250">
        <v>11</v>
      </c>
      <c r="B18" s="265" t="s">
        <v>401</v>
      </c>
      <c r="C18" s="259">
        <f>SUM(C10:C17)</f>
        <v>0</v>
      </c>
      <c r="E18" s="582"/>
    </row>
    <row r="19" spans="1:5">
      <c r="A19" s="246"/>
      <c r="B19" s="246" t="s">
        <v>402</v>
      </c>
      <c r="C19" s="266"/>
      <c r="E19" s="582"/>
    </row>
    <row r="20" spans="1:5">
      <c r="A20" s="248">
        <v>12</v>
      </c>
      <c r="B20" s="261" t="s">
        <v>403</v>
      </c>
      <c r="C20" s="257"/>
      <c r="E20" s="582"/>
    </row>
    <row r="21" spans="1:5">
      <c r="A21" s="248">
        <v>13</v>
      </c>
      <c r="B21" s="261" t="s">
        <v>404</v>
      </c>
      <c r="C21" s="257"/>
      <c r="E21" s="582"/>
    </row>
    <row r="22" spans="1:5">
      <c r="A22" s="248">
        <v>14</v>
      </c>
      <c r="B22" s="261" t="s">
        <v>405</v>
      </c>
      <c r="C22" s="257"/>
      <c r="E22" s="582"/>
    </row>
    <row r="23" spans="1:5" ht="24">
      <c r="A23" s="248" t="s">
        <v>406</v>
      </c>
      <c r="B23" s="261" t="s">
        <v>407</v>
      </c>
      <c r="C23" s="257"/>
      <c r="E23" s="582"/>
    </row>
    <row r="24" spans="1:5">
      <c r="A24" s="248">
        <v>15</v>
      </c>
      <c r="B24" s="261" t="s">
        <v>408</v>
      </c>
      <c r="C24" s="257"/>
      <c r="E24" s="582"/>
    </row>
    <row r="25" spans="1:5">
      <c r="A25" s="248" t="s">
        <v>409</v>
      </c>
      <c r="B25" s="256" t="s">
        <v>410</v>
      </c>
      <c r="C25" s="257"/>
      <c r="E25" s="582"/>
    </row>
    <row r="26" spans="1:5">
      <c r="A26" s="250">
        <v>16</v>
      </c>
      <c r="B26" s="265" t="s">
        <v>411</v>
      </c>
      <c r="C26" s="259">
        <f>SUM(C20:C25)</f>
        <v>0</v>
      </c>
      <c r="E26" s="582"/>
    </row>
    <row r="27" spans="1:5">
      <c r="A27" s="246"/>
      <c r="B27" s="246" t="s">
        <v>412</v>
      </c>
      <c r="C27" s="260"/>
      <c r="E27" s="582"/>
    </row>
    <row r="28" spans="1:5">
      <c r="A28" s="247">
        <v>17</v>
      </c>
      <c r="B28" s="256" t="s">
        <v>413</v>
      </c>
      <c r="C28" s="257">
        <v>198729299.96129757</v>
      </c>
      <c r="E28" s="582"/>
    </row>
    <row r="29" spans="1:5">
      <c r="A29" s="247">
        <v>18</v>
      </c>
      <c r="B29" s="256" t="s">
        <v>414</v>
      </c>
      <c r="C29" s="257">
        <v>-88369730.713488728</v>
      </c>
      <c r="E29" s="582"/>
    </row>
    <row r="30" spans="1:5">
      <c r="A30" s="250">
        <v>19</v>
      </c>
      <c r="B30" s="265" t="s">
        <v>415</v>
      </c>
      <c r="C30" s="259">
        <f>C28+C29</f>
        <v>110359569.24780884</v>
      </c>
      <c r="E30" s="582"/>
    </row>
    <row r="31" spans="1:5">
      <c r="A31" s="251"/>
      <c r="B31" s="246" t="s">
        <v>416</v>
      </c>
      <c r="C31" s="260"/>
      <c r="E31" s="582"/>
    </row>
    <row r="32" spans="1:5">
      <c r="A32" s="247" t="s">
        <v>417</v>
      </c>
      <c r="B32" s="261" t="s">
        <v>418</v>
      </c>
      <c r="C32" s="267"/>
      <c r="E32" s="582"/>
    </row>
    <row r="33" spans="1:5">
      <c r="A33" s="247" t="s">
        <v>419</v>
      </c>
      <c r="B33" s="262" t="s">
        <v>420</v>
      </c>
      <c r="C33" s="267"/>
      <c r="E33" s="582"/>
    </row>
    <row r="34" spans="1:5">
      <c r="A34" s="246"/>
      <c r="B34" s="246" t="s">
        <v>421</v>
      </c>
      <c r="C34" s="260"/>
      <c r="E34" s="582"/>
    </row>
    <row r="35" spans="1:5">
      <c r="A35" s="250">
        <v>20</v>
      </c>
      <c r="B35" s="265" t="s">
        <v>86</v>
      </c>
      <c r="C35" s="259">
        <f>'1. key ratios'!C9</f>
        <v>488852376.46844202</v>
      </c>
      <c r="E35" s="582"/>
    </row>
    <row r="36" spans="1:5">
      <c r="A36" s="250">
        <v>21</v>
      </c>
      <c r="B36" s="265" t="s">
        <v>422</v>
      </c>
      <c r="C36" s="259">
        <f>C8+C18+C26+C30</f>
        <v>2126797679.9274142</v>
      </c>
      <c r="E36" s="582"/>
    </row>
    <row r="37" spans="1:5">
      <c r="A37" s="252"/>
      <c r="B37" s="252" t="s">
        <v>387</v>
      </c>
      <c r="C37" s="260"/>
      <c r="E37" s="582"/>
    </row>
    <row r="38" spans="1:5">
      <c r="A38" s="250">
        <v>22</v>
      </c>
      <c r="B38" s="265" t="s">
        <v>387</v>
      </c>
      <c r="C38" s="655">
        <f>IFERROR(C35/C36,0)</f>
        <v>0.22985372848682351</v>
      </c>
      <c r="E38" s="582"/>
    </row>
    <row r="39" spans="1:5">
      <c r="A39" s="252"/>
      <c r="B39" s="252" t="s">
        <v>423</v>
      </c>
      <c r="C39" s="260"/>
      <c r="E39" s="582"/>
    </row>
    <row r="40" spans="1:5">
      <c r="A40" s="253" t="s">
        <v>424</v>
      </c>
      <c r="B40" s="261" t="s">
        <v>425</v>
      </c>
      <c r="C40" s="267"/>
      <c r="E40" s="582"/>
    </row>
    <row r="41" spans="1:5">
      <c r="A41" s="254" t="s">
        <v>426</v>
      </c>
      <c r="B41" s="262" t="s">
        <v>427</v>
      </c>
      <c r="C41" s="267"/>
      <c r="E41" s="582"/>
    </row>
    <row r="43" spans="1:5">
      <c r="B43" s="276" t="s">
        <v>441</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O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5" customWidth="1"/>
    <col min="3" max="7" width="17.5703125" style="1" customWidth="1"/>
    <col min="9" max="9" width="9.5703125" bestFit="1" customWidth="1"/>
    <col min="10" max="11" width="9.28515625" bestFit="1" customWidth="1"/>
    <col min="12" max="13" width="12" bestFit="1" customWidth="1"/>
  </cols>
  <sheetData>
    <row r="1" spans="1:15">
      <c r="A1" s="1" t="s">
        <v>108</v>
      </c>
      <c r="B1" s="1" t="str">
        <f>Info!C2</f>
        <v>სს "ბანკი ქართუ"</v>
      </c>
    </row>
    <row r="2" spans="1:15">
      <c r="A2" s="1" t="s">
        <v>109</v>
      </c>
      <c r="B2" s="585">
        <f>'1. key ratios'!B2</f>
        <v>45657</v>
      </c>
    </row>
    <row r="3" spans="1:15">
      <c r="B3" s="294"/>
    </row>
    <row r="4" spans="1:15" ht="15.75" thickBot="1">
      <c r="A4" s="1" t="s">
        <v>488</v>
      </c>
      <c r="B4" s="173" t="s">
        <v>453</v>
      </c>
    </row>
    <row r="5" spans="1:15">
      <c r="A5" s="295"/>
      <c r="B5" s="296"/>
      <c r="C5" s="824" t="s">
        <v>454</v>
      </c>
      <c r="D5" s="824"/>
      <c r="E5" s="824"/>
      <c r="F5" s="824"/>
      <c r="G5" s="825" t="s">
        <v>455</v>
      </c>
    </row>
    <row r="6" spans="1:15">
      <c r="A6" s="297"/>
      <c r="B6" s="298"/>
      <c r="C6" s="299" t="s">
        <v>456</v>
      </c>
      <c r="D6" s="299" t="s">
        <v>457</v>
      </c>
      <c r="E6" s="299" t="s">
        <v>458</v>
      </c>
      <c r="F6" s="299" t="s">
        <v>459</v>
      </c>
      <c r="G6" s="826"/>
    </row>
    <row r="7" spans="1:15">
      <c r="A7" s="300"/>
      <c r="B7" s="301" t="s">
        <v>460</v>
      </c>
      <c r="C7" s="302"/>
      <c r="D7" s="302"/>
      <c r="E7" s="302"/>
      <c r="F7" s="302"/>
      <c r="G7" s="303"/>
    </row>
    <row r="8" spans="1:15">
      <c r="A8" s="304">
        <v>1</v>
      </c>
      <c r="B8" s="305" t="s">
        <v>461</v>
      </c>
      <c r="C8" s="306">
        <f>SUM(C9:C10)</f>
        <v>436914124.308442</v>
      </c>
      <c r="D8" s="306">
        <f>SUM(D9:D10)</f>
        <v>0</v>
      </c>
      <c r="E8" s="306">
        <f>SUM(E9:E10)</f>
        <v>0</v>
      </c>
      <c r="F8" s="306">
        <f>SUM(F9:F10)</f>
        <v>240403416.1751</v>
      </c>
      <c r="G8" s="307">
        <f>SUM(G9:G10)</f>
        <v>677317540.48354197</v>
      </c>
      <c r="I8" s="582"/>
      <c r="J8" s="582"/>
      <c r="K8" s="582"/>
      <c r="L8" s="582"/>
      <c r="M8" s="582"/>
      <c r="N8" s="582"/>
      <c r="O8" s="582"/>
    </row>
    <row r="9" spans="1:15">
      <c r="A9" s="304">
        <v>2</v>
      </c>
      <c r="B9" s="308" t="s">
        <v>85</v>
      </c>
      <c r="C9" s="306">
        <v>436914124.308442</v>
      </c>
      <c r="D9" s="306">
        <v>0</v>
      </c>
      <c r="E9" s="306">
        <v>0</v>
      </c>
      <c r="F9" s="306">
        <v>68217692.159999996</v>
      </c>
      <c r="G9" s="307">
        <v>505131816.46844196</v>
      </c>
      <c r="I9" s="582"/>
      <c r="J9" s="582"/>
      <c r="K9" s="582"/>
      <c r="L9" s="582"/>
      <c r="M9" s="582"/>
      <c r="N9" s="582"/>
      <c r="O9" s="582"/>
    </row>
    <row r="10" spans="1:15">
      <c r="A10" s="304">
        <v>3</v>
      </c>
      <c r="B10" s="308" t="s">
        <v>462</v>
      </c>
      <c r="C10" s="309"/>
      <c r="D10" s="309"/>
      <c r="E10" s="309"/>
      <c r="F10" s="306">
        <v>172185724.0151</v>
      </c>
      <c r="G10" s="307">
        <v>172185724.0151</v>
      </c>
      <c r="I10" s="582"/>
      <c r="J10" s="582"/>
      <c r="K10" s="582"/>
      <c r="L10" s="582"/>
      <c r="M10" s="582"/>
      <c r="N10" s="582"/>
      <c r="O10" s="582"/>
    </row>
    <row r="11" spans="1:15" ht="26.25">
      <c r="A11" s="304">
        <v>4</v>
      </c>
      <c r="B11" s="305" t="s">
        <v>463</v>
      </c>
      <c r="C11" s="306">
        <f t="shared" ref="C11:F11" si="0">SUM(C12:C13)</f>
        <v>127936783.76559992</v>
      </c>
      <c r="D11" s="306">
        <f t="shared" si="0"/>
        <v>158502047.16170001</v>
      </c>
      <c r="E11" s="306">
        <f t="shared" si="0"/>
        <v>340006283.26000005</v>
      </c>
      <c r="F11" s="306">
        <f t="shared" si="0"/>
        <v>0</v>
      </c>
      <c r="G11" s="307">
        <f>SUM(G12:G13)</f>
        <v>577666332.49048996</v>
      </c>
      <c r="I11" s="582"/>
      <c r="J11" s="582"/>
      <c r="K11" s="582"/>
      <c r="L11" s="582"/>
      <c r="M11" s="582"/>
      <c r="N11" s="582"/>
      <c r="O11" s="582"/>
    </row>
    <row r="12" spans="1:15">
      <c r="A12" s="304">
        <v>5</v>
      </c>
      <c r="B12" s="308" t="s">
        <v>464</v>
      </c>
      <c r="C12" s="306">
        <v>102638473.39249992</v>
      </c>
      <c r="D12" s="310">
        <v>154309292.96470001</v>
      </c>
      <c r="E12" s="306">
        <v>330705067.85800004</v>
      </c>
      <c r="F12" s="306">
        <v>0</v>
      </c>
      <c r="G12" s="307">
        <v>558270192.50443995</v>
      </c>
      <c r="I12" s="582"/>
      <c r="J12" s="582"/>
      <c r="K12" s="582"/>
      <c r="L12" s="582"/>
      <c r="M12" s="582"/>
      <c r="N12" s="582"/>
      <c r="O12" s="582"/>
    </row>
    <row r="13" spans="1:15">
      <c r="A13" s="304">
        <v>6</v>
      </c>
      <c r="B13" s="308" t="s">
        <v>465</v>
      </c>
      <c r="C13" s="306">
        <v>25298310.373100001</v>
      </c>
      <c r="D13" s="310">
        <v>4192754.1969999997</v>
      </c>
      <c r="E13" s="306">
        <v>9301215.4019999988</v>
      </c>
      <c r="F13" s="306">
        <v>0</v>
      </c>
      <c r="G13" s="307">
        <v>19396139.986050002</v>
      </c>
      <c r="I13" s="582"/>
      <c r="J13" s="582"/>
      <c r="K13" s="582"/>
      <c r="L13" s="582"/>
      <c r="M13" s="582"/>
      <c r="N13" s="582"/>
      <c r="O13" s="582"/>
    </row>
    <row r="14" spans="1:15">
      <c r="A14" s="304">
        <v>7</v>
      </c>
      <c r="B14" s="305" t="s">
        <v>466</v>
      </c>
      <c r="C14" s="306">
        <f t="shared" ref="C14:F14" si="1">SUM(C15:C16)</f>
        <v>315812467.80830002</v>
      </c>
      <c r="D14" s="306">
        <f t="shared" si="1"/>
        <v>317724372.78679997</v>
      </c>
      <c r="E14" s="306">
        <f t="shared" si="1"/>
        <v>45686714.946400002</v>
      </c>
      <c r="F14" s="306">
        <f t="shared" si="1"/>
        <v>0</v>
      </c>
      <c r="G14" s="307">
        <f>SUM(G15:G16)</f>
        <v>333374763.19645</v>
      </c>
      <c r="I14" s="582"/>
      <c r="J14" s="582"/>
      <c r="K14" s="582"/>
      <c r="L14" s="582"/>
      <c r="M14" s="582"/>
      <c r="N14" s="582"/>
      <c r="O14" s="582"/>
    </row>
    <row r="15" spans="1:15" ht="51.75">
      <c r="A15" s="304">
        <v>8</v>
      </c>
      <c r="B15" s="308" t="s">
        <v>467</v>
      </c>
      <c r="C15" s="306">
        <v>312142459.7597</v>
      </c>
      <c r="D15" s="310">
        <v>308920351.68679994</v>
      </c>
      <c r="E15" s="306">
        <v>41686714.946400002</v>
      </c>
      <c r="F15" s="306">
        <v>0</v>
      </c>
      <c r="G15" s="307">
        <v>331374763.19645</v>
      </c>
      <c r="I15" s="582"/>
      <c r="J15" s="582"/>
      <c r="K15" s="582"/>
      <c r="L15" s="582"/>
      <c r="M15" s="582"/>
      <c r="N15" s="582"/>
      <c r="O15" s="582"/>
    </row>
    <row r="16" spans="1:15" ht="26.25">
      <c r="A16" s="304">
        <v>9</v>
      </c>
      <c r="B16" s="308" t="s">
        <v>468</v>
      </c>
      <c r="C16" s="306">
        <v>3670008.0485999989</v>
      </c>
      <c r="D16" s="310">
        <v>8804021.0999999996</v>
      </c>
      <c r="E16" s="306">
        <v>4000000</v>
      </c>
      <c r="F16" s="306">
        <v>0</v>
      </c>
      <c r="G16" s="307">
        <v>2000000</v>
      </c>
      <c r="I16" s="582"/>
      <c r="J16" s="582"/>
      <c r="K16" s="582"/>
      <c r="L16" s="582"/>
      <c r="M16" s="582"/>
      <c r="N16" s="582"/>
      <c r="O16" s="582"/>
    </row>
    <row r="17" spans="1:15">
      <c r="A17" s="304">
        <v>10</v>
      </c>
      <c r="B17" s="305" t="s">
        <v>469</v>
      </c>
      <c r="C17" s="306">
        <v>0</v>
      </c>
      <c r="D17" s="310">
        <v>0</v>
      </c>
      <c r="E17" s="306">
        <v>0</v>
      </c>
      <c r="F17" s="306">
        <v>0</v>
      </c>
      <c r="G17" s="307">
        <v>0</v>
      </c>
      <c r="I17" s="582"/>
      <c r="J17" s="582"/>
      <c r="K17" s="582"/>
      <c r="L17" s="582"/>
      <c r="M17" s="582"/>
      <c r="N17" s="582"/>
      <c r="O17" s="582"/>
    </row>
    <row r="18" spans="1:15">
      <c r="A18" s="304">
        <v>11</v>
      </c>
      <c r="B18" s="305" t="s">
        <v>89</v>
      </c>
      <c r="C18" s="306">
        <f>SUM(C19:C20)</f>
        <v>0</v>
      </c>
      <c r="D18" s="310">
        <f t="shared" ref="D18:G18" si="2">SUM(D19:D20)</f>
        <v>14961030.269602418</v>
      </c>
      <c r="E18" s="306">
        <f t="shared" si="2"/>
        <v>9680574.9300852865</v>
      </c>
      <c r="F18" s="306">
        <f t="shared" si="2"/>
        <v>8757284.4080168307</v>
      </c>
      <c r="G18" s="307">
        <f t="shared" si="2"/>
        <v>0</v>
      </c>
      <c r="I18" s="582"/>
      <c r="J18" s="582"/>
      <c r="K18" s="582"/>
      <c r="L18" s="582"/>
      <c r="M18" s="582"/>
      <c r="N18" s="582"/>
      <c r="O18" s="582"/>
    </row>
    <row r="19" spans="1:15">
      <c r="A19" s="304">
        <v>12</v>
      </c>
      <c r="B19" s="308" t="s">
        <v>470</v>
      </c>
      <c r="C19" s="309"/>
      <c r="D19" s="310"/>
      <c r="E19" s="306"/>
      <c r="F19" s="306"/>
      <c r="G19" s="307"/>
      <c r="I19" s="582"/>
      <c r="J19" s="582"/>
      <c r="K19" s="582"/>
      <c r="L19" s="582"/>
      <c r="M19" s="582"/>
      <c r="N19" s="582"/>
      <c r="O19" s="582"/>
    </row>
    <row r="20" spans="1:15" ht="26.25">
      <c r="A20" s="304">
        <v>13</v>
      </c>
      <c r="B20" s="308" t="s">
        <v>471</v>
      </c>
      <c r="C20" s="306">
        <v>0</v>
      </c>
      <c r="D20" s="306">
        <v>14961030.269602418</v>
      </c>
      <c r="E20" s="306">
        <v>9680574.9300852865</v>
      </c>
      <c r="F20" s="306">
        <v>8757284.4080168307</v>
      </c>
      <c r="G20" s="307">
        <v>0</v>
      </c>
      <c r="I20" s="582"/>
      <c r="J20" s="582"/>
      <c r="K20" s="582"/>
      <c r="L20" s="582"/>
      <c r="M20" s="582"/>
      <c r="N20" s="582"/>
      <c r="O20" s="582"/>
    </row>
    <row r="21" spans="1:15">
      <c r="A21" s="311">
        <v>14</v>
      </c>
      <c r="B21" s="312" t="s">
        <v>472</v>
      </c>
      <c r="C21" s="309"/>
      <c r="D21" s="309"/>
      <c r="E21" s="309"/>
      <c r="F21" s="309"/>
      <c r="G21" s="313">
        <f>SUM(G8,G11,G14,G17,G18)</f>
        <v>1588358636.1704819</v>
      </c>
      <c r="I21" s="582"/>
      <c r="J21" s="582"/>
      <c r="K21" s="582"/>
      <c r="L21" s="582"/>
      <c r="M21" s="582"/>
      <c r="N21" s="582"/>
      <c r="O21" s="582"/>
    </row>
    <row r="22" spans="1:15">
      <c r="A22" s="314"/>
      <c r="B22" s="330" t="s">
        <v>473</v>
      </c>
      <c r="C22" s="315"/>
      <c r="D22" s="316"/>
      <c r="E22" s="315"/>
      <c r="F22" s="315"/>
      <c r="G22" s="317"/>
      <c r="I22" s="582"/>
      <c r="J22" s="582"/>
      <c r="K22" s="582"/>
      <c r="L22" s="582"/>
      <c r="M22" s="582"/>
      <c r="N22" s="582"/>
      <c r="O22" s="582"/>
    </row>
    <row r="23" spans="1:15">
      <c r="A23" s="304">
        <v>15</v>
      </c>
      <c r="B23" s="305" t="s">
        <v>322</v>
      </c>
      <c r="C23" s="318">
        <v>787663937.25365782</v>
      </c>
      <c r="D23" s="319">
        <v>45979411.764931396</v>
      </c>
      <c r="E23" s="318">
        <v>0</v>
      </c>
      <c r="F23" s="318">
        <v>0</v>
      </c>
      <c r="G23" s="307">
        <v>19887329.110339999</v>
      </c>
      <c r="I23" s="582"/>
      <c r="J23" s="582"/>
      <c r="K23" s="582"/>
      <c r="L23" s="582"/>
      <c r="M23" s="582"/>
      <c r="N23" s="582"/>
      <c r="O23" s="582"/>
    </row>
    <row r="24" spans="1:15">
      <c r="A24" s="304">
        <v>16</v>
      </c>
      <c r="B24" s="305" t="s">
        <v>474</v>
      </c>
      <c r="C24" s="306">
        <f>SUM(C25:C27,C29,C31)</f>
        <v>11864087.00999999</v>
      </c>
      <c r="D24" s="310">
        <f t="shared" ref="D24:G24" si="3">SUM(D25:D27,D29,D31)</f>
        <v>312464131.47505987</v>
      </c>
      <c r="E24" s="306">
        <f t="shared" si="3"/>
        <v>146070561.41328552</v>
      </c>
      <c r="F24" s="306">
        <f t="shared" si="3"/>
        <v>385522342.40077996</v>
      </c>
      <c r="G24" s="307">
        <f t="shared" si="3"/>
        <v>558740950.53633571</v>
      </c>
      <c r="I24" s="582"/>
      <c r="J24" s="582"/>
      <c r="K24" s="582"/>
      <c r="L24" s="582"/>
      <c r="M24" s="582"/>
      <c r="N24" s="582"/>
      <c r="O24" s="582"/>
    </row>
    <row r="25" spans="1:15" ht="26.25">
      <c r="A25" s="304">
        <v>17</v>
      </c>
      <c r="B25" s="308" t="s">
        <v>475</v>
      </c>
      <c r="C25" s="306">
        <v>0</v>
      </c>
      <c r="D25" s="310">
        <v>0</v>
      </c>
      <c r="E25" s="306">
        <v>0</v>
      </c>
      <c r="F25" s="306">
        <v>0</v>
      </c>
      <c r="G25" s="307">
        <v>0</v>
      </c>
      <c r="I25" s="582"/>
      <c r="J25" s="582"/>
      <c r="K25" s="582"/>
      <c r="L25" s="582"/>
      <c r="M25" s="582"/>
      <c r="N25" s="582"/>
      <c r="O25" s="582"/>
    </row>
    <row r="26" spans="1:15" ht="26.25">
      <c r="A26" s="304">
        <v>18</v>
      </c>
      <c r="B26" s="308" t="s">
        <v>476</v>
      </c>
      <c r="C26" s="306">
        <v>11864087.00999999</v>
      </c>
      <c r="D26" s="310">
        <v>0</v>
      </c>
      <c r="E26" s="306">
        <v>0</v>
      </c>
      <c r="F26" s="306">
        <v>0</v>
      </c>
      <c r="G26" s="307">
        <v>1779613.0514999984</v>
      </c>
      <c r="I26" s="582"/>
      <c r="J26" s="582"/>
      <c r="K26" s="582"/>
      <c r="L26" s="582"/>
      <c r="M26" s="582"/>
      <c r="N26" s="582"/>
      <c r="O26" s="582"/>
    </row>
    <row r="27" spans="1:15">
      <c r="A27" s="304">
        <v>19</v>
      </c>
      <c r="B27" s="308" t="s">
        <v>477</v>
      </c>
      <c r="C27" s="306">
        <v>0</v>
      </c>
      <c r="D27" s="310">
        <v>310256259.46962607</v>
      </c>
      <c r="E27" s="306">
        <v>143455424.73661256</v>
      </c>
      <c r="F27" s="306">
        <v>368173223.57668543</v>
      </c>
      <c r="G27" s="307">
        <v>539803082.14330196</v>
      </c>
      <c r="I27" s="582"/>
      <c r="J27" s="582"/>
      <c r="K27" s="582"/>
      <c r="L27" s="582"/>
      <c r="M27" s="582"/>
      <c r="N27" s="582"/>
      <c r="O27" s="582"/>
    </row>
    <row r="28" spans="1:15">
      <c r="A28" s="304">
        <v>20</v>
      </c>
      <c r="B28" s="320" t="s">
        <v>478</v>
      </c>
      <c r="C28" s="306">
        <v>0</v>
      </c>
      <c r="D28" s="310">
        <v>0</v>
      </c>
      <c r="E28" s="306">
        <v>0</v>
      </c>
      <c r="F28" s="306">
        <v>0</v>
      </c>
      <c r="G28" s="307">
        <v>0</v>
      </c>
      <c r="I28" s="582"/>
      <c r="J28" s="582"/>
      <c r="K28" s="582"/>
      <c r="L28" s="582"/>
      <c r="M28" s="582"/>
      <c r="N28" s="582"/>
      <c r="O28" s="582"/>
    </row>
    <row r="29" spans="1:15">
      <c r="A29" s="304">
        <v>21</v>
      </c>
      <c r="B29" s="308" t="s">
        <v>479</v>
      </c>
      <c r="C29" s="306">
        <v>0</v>
      </c>
      <c r="D29" s="310">
        <v>671702.0054337983</v>
      </c>
      <c r="E29" s="306">
        <v>1570542.2728579661</v>
      </c>
      <c r="F29" s="306">
        <v>11427861.074463431</v>
      </c>
      <c r="G29" s="307">
        <v>10834804.0524398</v>
      </c>
      <c r="I29" s="582"/>
      <c r="J29" s="582"/>
      <c r="K29" s="582"/>
      <c r="L29" s="582"/>
      <c r="M29" s="582"/>
      <c r="N29" s="582"/>
      <c r="O29" s="582"/>
    </row>
    <row r="30" spans="1:15">
      <c r="A30" s="304">
        <v>22</v>
      </c>
      <c r="B30" s="320" t="s">
        <v>478</v>
      </c>
      <c r="C30" s="306">
        <v>0</v>
      </c>
      <c r="D30" s="310">
        <v>0</v>
      </c>
      <c r="E30" s="306">
        <v>0</v>
      </c>
      <c r="F30" s="306">
        <v>0</v>
      </c>
      <c r="G30" s="307">
        <v>0</v>
      </c>
      <c r="I30" s="582"/>
      <c r="J30" s="582"/>
      <c r="K30" s="582"/>
      <c r="L30" s="582"/>
      <c r="M30" s="582"/>
      <c r="N30" s="582"/>
      <c r="O30" s="582"/>
    </row>
    <row r="31" spans="1:15" ht="26.25">
      <c r="A31" s="304">
        <v>23</v>
      </c>
      <c r="B31" s="308" t="s">
        <v>480</v>
      </c>
      <c r="C31" s="306">
        <v>0</v>
      </c>
      <c r="D31" s="310">
        <v>1536170</v>
      </c>
      <c r="E31" s="306">
        <v>1044594.4038150002</v>
      </c>
      <c r="F31" s="306">
        <v>5921257.7496310994</v>
      </c>
      <c r="G31" s="307">
        <v>6323451.289093934</v>
      </c>
      <c r="I31" s="582"/>
      <c r="J31" s="582"/>
      <c r="K31" s="582"/>
      <c r="L31" s="582"/>
      <c r="M31" s="582"/>
      <c r="N31" s="582"/>
      <c r="O31" s="582"/>
    </row>
    <row r="32" spans="1:15">
      <c r="A32" s="304">
        <v>24</v>
      </c>
      <c r="B32" s="305" t="s">
        <v>481</v>
      </c>
      <c r="C32" s="306">
        <v>0</v>
      </c>
      <c r="D32" s="310">
        <v>0</v>
      </c>
      <c r="E32" s="306">
        <v>0</v>
      </c>
      <c r="F32" s="306">
        <v>0</v>
      </c>
      <c r="G32" s="307">
        <v>0</v>
      </c>
      <c r="I32" s="582"/>
      <c r="J32" s="582"/>
      <c r="K32" s="582"/>
      <c r="L32" s="582"/>
      <c r="M32" s="582"/>
      <c r="N32" s="582"/>
      <c r="O32" s="582"/>
    </row>
    <row r="33" spans="1:15">
      <c r="A33" s="304">
        <v>25</v>
      </c>
      <c r="B33" s="305" t="s">
        <v>99</v>
      </c>
      <c r="C33" s="306">
        <f>SUM(C34:C35)</f>
        <v>0</v>
      </c>
      <c r="D33" s="306">
        <f>SUM(D34:D35)</f>
        <v>116559218.31892554</v>
      </c>
      <c r="E33" s="306">
        <f>SUM(E34:E35)</f>
        <v>26177279.158325434</v>
      </c>
      <c r="F33" s="306">
        <f>SUM(F34:F35)</f>
        <v>184662000.92190421</v>
      </c>
      <c r="G33" s="307">
        <f>SUM(G34:G35)</f>
        <v>268770347.65614516</v>
      </c>
      <c r="I33" s="582"/>
      <c r="J33" s="582"/>
      <c r="K33" s="582"/>
      <c r="L33" s="582"/>
      <c r="M33" s="582"/>
      <c r="N33" s="582"/>
      <c r="O33" s="582"/>
    </row>
    <row r="34" spans="1:15">
      <c r="A34" s="304">
        <v>26</v>
      </c>
      <c r="B34" s="308" t="s">
        <v>482</v>
      </c>
      <c r="C34" s="309"/>
      <c r="D34" s="310"/>
      <c r="E34" s="306"/>
      <c r="F34" s="306"/>
      <c r="G34" s="307"/>
      <c r="I34" s="582"/>
      <c r="J34" s="582"/>
      <c r="K34" s="582"/>
      <c r="L34" s="582"/>
      <c r="M34" s="582"/>
      <c r="N34" s="582"/>
      <c r="O34" s="582"/>
    </row>
    <row r="35" spans="1:15">
      <c r="A35" s="304">
        <v>27</v>
      </c>
      <c r="B35" s="308" t="s">
        <v>483</v>
      </c>
      <c r="C35" s="306">
        <v>0</v>
      </c>
      <c r="D35" s="310">
        <v>116559218.31892554</v>
      </c>
      <c r="E35" s="306">
        <v>26177279.158325434</v>
      </c>
      <c r="F35" s="306">
        <v>184662000.92190421</v>
      </c>
      <c r="G35" s="307">
        <v>268770347.65614516</v>
      </c>
      <c r="I35" s="582"/>
      <c r="J35" s="582"/>
      <c r="K35" s="582"/>
      <c r="L35" s="582"/>
      <c r="M35" s="582"/>
      <c r="N35" s="582"/>
      <c r="O35" s="582"/>
    </row>
    <row r="36" spans="1:15">
      <c r="A36" s="304">
        <v>28</v>
      </c>
      <c r="B36" s="305" t="s">
        <v>484</v>
      </c>
      <c r="C36" s="306">
        <v>0</v>
      </c>
      <c r="D36" s="310">
        <v>65429029.633249909</v>
      </c>
      <c r="E36" s="306">
        <v>23440072.609272774</v>
      </c>
      <c r="F36" s="306">
        <v>109860197.02077985</v>
      </c>
      <c r="G36" s="307">
        <v>23269669.23817968</v>
      </c>
      <c r="I36" s="582"/>
      <c r="J36" s="582"/>
      <c r="K36" s="582"/>
      <c r="L36" s="582"/>
      <c r="M36" s="582"/>
      <c r="N36" s="582"/>
      <c r="O36" s="582"/>
    </row>
    <row r="37" spans="1:15">
      <c r="A37" s="311">
        <v>29</v>
      </c>
      <c r="B37" s="312" t="s">
        <v>485</v>
      </c>
      <c r="C37" s="309"/>
      <c r="D37" s="309"/>
      <c r="E37" s="309"/>
      <c r="F37" s="309"/>
      <c r="G37" s="313">
        <f>SUM(G23:G24,G32:G33,G36)</f>
        <v>870668296.5410006</v>
      </c>
      <c r="I37" s="582"/>
      <c r="J37" s="582"/>
      <c r="K37" s="582"/>
      <c r="L37" s="582"/>
      <c r="M37" s="582"/>
      <c r="N37" s="582"/>
      <c r="O37" s="582"/>
    </row>
    <row r="38" spans="1:15">
      <c r="A38" s="300"/>
      <c r="B38" s="321"/>
      <c r="C38" s="322"/>
      <c r="D38" s="322"/>
      <c r="E38" s="322"/>
      <c r="F38" s="322"/>
      <c r="G38" s="323"/>
      <c r="I38" s="582"/>
      <c r="J38" s="582"/>
      <c r="K38" s="582"/>
      <c r="L38" s="582"/>
      <c r="M38" s="582"/>
      <c r="N38" s="582"/>
      <c r="O38" s="582"/>
    </row>
    <row r="39" spans="1:15" ht="15.75" thickBot="1">
      <c r="A39" s="324">
        <v>30</v>
      </c>
      <c r="B39" s="325" t="s">
        <v>453</v>
      </c>
      <c r="C39" s="205"/>
      <c r="D39" s="189"/>
      <c r="E39" s="189"/>
      <c r="F39" s="326"/>
      <c r="G39" s="327">
        <f>IFERROR(G21/G37,0)</f>
        <v>1.8242982344490186</v>
      </c>
      <c r="I39" s="582"/>
      <c r="J39" s="582"/>
      <c r="K39" s="582"/>
      <c r="L39" s="582"/>
      <c r="M39" s="582"/>
      <c r="N39" s="582"/>
      <c r="O39" s="582"/>
    </row>
    <row r="42" spans="1:15" ht="39">
      <c r="B42" s="15" t="s">
        <v>486</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S26"/>
  <sheetViews>
    <sheetView showGridLines="0" zoomScale="80" zoomScaleNormal="80" workbookViewId="0"/>
  </sheetViews>
  <sheetFormatPr defaultColWidth="9.140625" defaultRowHeight="12.75"/>
  <cols>
    <col min="1" max="1" width="11.85546875" style="335" bestFit="1" customWidth="1"/>
    <col min="2" max="2" width="105.140625" style="335" bestFit="1" customWidth="1"/>
    <col min="3" max="3" width="19.28515625" style="335" bestFit="1" customWidth="1"/>
    <col min="4" max="4" width="18" style="335" bestFit="1" customWidth="1"/>
    <col min="5" max="5" width="19.28515625" style="335" bestFit="1" customWidth="1"/>
    <col min="6" max="6" width="18.85546875" style="335" bestFit="1" customWidth="1"/>
    <col min="7" max="7" width="30.42578125" style="335" customWidth="1"/>
    <col min="8" max="8" width="19.28515625" style="335" customWidth="1"/>
    <col min="9" max="11" width="9.140625" style="335"/>
    <col min="12" max="12" width="16.42578125" style="335" bestFit="1" customWidth="1"/>
    <col min="13" max="13" width="15.28515625" style="335" bestFit="1" customWidth="1"/>
    <col min="14" max="14" width="16.42578125" style="335" bestFit="1" customWidth="1"/>
    <col min="15" max="15" width="16" style="335" bestFit="1" customWidth="1"/>
    <col min="16" max="16" width="15" style="335" bestFit="1" customWidth="1"/>
    <col min="17" max="17" width="17.28515625" style="335" bestFit="1" customWidth="1"/>
    <col min="18" max="16384" width="9.140625" style="335"/>
  </cols>
  <sheetData>
    <row r="1" spans="1:19" ht="13.5">
      <c r="A1" s="334" t="s">
        <v>108</v>
      </c>
      <c r="B1" s="275" t="str">
        <f>Info!C2</f>
        <v>სს "ბანკი ქართუ"</v>
      </c>
    </row>
    <row r="2" spans="1:19">
      <c r="A2" s="334" t="s">
        <v>109</v>
      </c>
      <c r="B2" s="659">
        <f>'1. key ratios'!B2</f>
        <v>45657</v>
      </c>
    </row>
    <row r="3" spans="1:19">
      <c r="A3" s="336" t="s">
        <v>493</v>
      </c>
    </row>
    <row r="5" spans="1:19">
      <c r="A5" s="827" t="s">
        <v>494</v>
      </c>
      <c r="B5" s="828"/>
      <c r="C5" s="833" t="s">
        <v>495</v>
      </c>
      <c r="D5" s="834"/>
      <c r="E5" s="834"/>
      <c r="F5" s="834"/>
      <c r="G5" s="834"/>
      <c r="H5" s="835"/>
    </row>
    <row r="6" spans="1:19">
      <c r="A6" s="829"/>
      <c r="B6" s="830"/>
      <c r="C6" s="836"/>
      <c r="D6" s="837"/>
      <c r="E6" s="837"/>
      <c r="F6" s="837"/>
      <c r="G6" s="837"/>
      <c r="H6" s="838"/>
    </row>
    <row r="7" spans="1:19" ht="25.5">
      <c r="A7" s="831"/>
      <c r="B7" s="832"/>
      <c r="C7" s="412" t="s">
        <v>496</v>
      </c>
      <c r="D7" s="412" t="s">
        <v>497</v>
      </c>
      <c r="E7" s="412" t="s">
        <v>498</v>
      </c>
      <c r="F7" s="412" t="s">
        <v>499</v>
      </c>
      <c r="G7" s="412" t="s">
        <v>679</v>
      </c>
      <c r="H7" s="412" t="s">
        <v>66</v>
      </c>
    </row>
    <row r="8" spans="1:19">
      <c r="A8" s="408">
        <v>1</v>
      </c>
      <c r="B8" s="407" t="s">
        <v>134</v>
      </c>
      <c r="C8" s="657">
        <v>355153730</v>
      </c>
      <c r="D8" s="657">
        <v>53914858.169441998</v>
      </c>
      <c r="E8" s="657">
        <v>21000731.716899998</v>
      </c>
      <c r="F8" s="657">
        <v>0</v>
      </c>
      <c r="G8" s="657">
        <v>0</v>
      </c>
      <c r="H8" s="658">
        <f t="shared" ref="H8:H20" si="0">SUM(C8:G8)</f>
        <v>430069319.88634199</v>
      </c>
      <c r="J8" s="663"/>
      <c r="K8" s="663"/>
      <c r="L8" s="663"/>
      <c r="M8" s="663"/>
      <c r="N8" s="663"/>
      <c r="O8" s="663"/>
      <c r="P8" s="663"/>
      <c r="Q8" s="663"/>
      <c r="R8" s="663"/>
      <c r="S8" s="663"/>
    </row>
    <row r="9" spans="1:19">
      <c r="A9" s="408">
        <v>2</v>
      </c>
      <c r="B9" s="407" t="s">
        <v>135</v>
      </c>
      <c r="C9" s="657">
        <v>0</v>
      </c>
      <c r="D9" s="657">
        <v>0</v>
      </c>
      <c r="E9" s="657">
        <v>0</v>
      </c>
      <c r="F9" s="657">
        <v>0</v>
      </c>
      <c r="G9" s="657">
        <v>0</v>
      </c>
      <c r="H9" s="658">
        <f t="shared" si="0"/>
        <v>0</v>
      </c>
      <c r="J9" s="663"/>
      <c r="K9" s="663"/>
      <c r="L9" s="663"/>
      <c r="M9" s="663"/>
      <c r="N9" s="663"/>
      <c r="O9" s="663"/>
      <c r="P9" s="656"/>
      <c r="Q9" s="656"/>
    </row>
    <row r="10" spans="1:19">
      <c r="A10" s="408">
        <v>3</v>
      </c>
      <c r="B10" s="407" t="s">
        <v>136</v>
      </c>
      <c r="C10" s="657">
        <v>0</v>
      </c>
      <c r="D10" s="657">
        <v>0</v>
      </c>
      <c r="E10" s="657">
        <v>0</v>
      </c>
      <c r="F10" s="657">
        <v>0</v>
      </c>
      <c r="G10" s="657">
        <v>0</v>
      </c>
      <c r="H10" s="658">
        <f t="shared" si="0"/>
        <v>0</v>
      </c>
      <c r="J10" s="663"/>
      <c r="K10" s="663"/>
      <c r="L10" s="663"/>
      <c r="M10" s="663"/>
      <c r="N10" s="663"/>
      <c r="O10" s="663"/>
      <c r="P10" s="656"/>
      <c r="Q10" s="656"/>
    </row>
    <row r="11" spans="1:19">
      <c r="A11" s="408">
        <v>4</v>
      </c>
      <c r="B11" s="407" t="s">
        <v>137</v>
      </c>
      <c r="C11" s="657">
        <v>0</v>
      </c>
      <c r="D11" s="657">
        <v>0</v>
      </c>
      <c r="E11" s="657">
        <v>0</v>
      </c>
      <c r="F11" s="657">
        <v>0</v>
      </c>
      <c r="G11" s="657">
        <v>0</v>
      </c>
      <c r="H11" s="658">
        <f t="shared" si="0"/>
        <v>0</v>
      </c>
      <c r="J11" s="663"/>
      <c r="K11" s="663"/>
      <c r="L11" s="663"/>
      <c r="M11" s="663"/>
      <c r="N11" s="663"/>
      <c r="O11" s="663"/>
      <c r="P11" s="656"/>
      <c r="Q11" s="656"/>
    </row>
    <row r="12" spans="1:19">
      <c r="A12" s="408">
        <v>5</v>
      </c>
      <c r="B12" s="407" t="s">
        <v>946</v>
      </c>
      <c r="C12" s="657">
        <v>0</v>
      </c>
      <c r="D12" s="657">
        <v>0</v>
      </c>
      <c r="E12" s="657">
        <v>0</v>
      </c>
      <c r="F12" s="657">
        <v>0</v>
      </c>
      <c r="G12" s="657">
        <v>0</v>
      </c>
      <c r="H12" s="658">
        <f t="shared" si="0"/>
        <v>0</v>
      </c>
      <c r="J12" s="663"/>
      <c r="K12" s="663"/>
      <c r="L12" s="663"/>
      <c r="M12" s="663"/>
      <c r="N12" s="663"/>
      <c r="O12" s="663"/>
      <c r="P12" s="656"/>
      <c r="Q12" s="656"/>
    </row>
    <row r="13" spans="1:19">
      <c r="A13" s="408">
        <v>6</v>
      </c>
      <c r="B13" s="407" t="s">
        <v>138</v>
      </c>
      <c r="C13" s="657">
        <v>350360319.16340005</v>
      </c>
      <c r="D13" s="657">
        <v>2.9100000000000001E-2</v>
      </c>
      <c r="E13" s="657">
        <v>0</v>
      </c>
      <c r="F13" s="657">
        <v>3163922.5376848043</v>
      </c>
      <c r="G13" s="657">
        <v>0</v>
      </c>
      <c r="H13" s="658">
        <f t="shared" si="0"/>
        <v>353524241.73018485</v>
      </c>
      <c r="J13" s="663"/>
      <c r="K13" s="663"/>
      <c r="L13" s="663"/>
      <c r="M13" s="663"/>
      <c r="N13" s="663"/>
      <c r="O13" s="663"/>
      <c r="P13" s="656"/>
      <c r="Q13" s="656"/>
    </row>
    <row r="14" spans="1:19">
      <c r="A14" s="408">
        <v>7</v>
      </c>
      <c r="B14" s="407" t="s">
        <v>71</v>
      </c>
      <c r="C14" s="657">
        <v>0</v>
      </c>
      <c r="D14" s="657">
        <v>503121179.92174178</v>
      </c>
      <c r="E14" s="657">
        <v>298983618.88932675</v>
      </c>
      <c r="F14" s="657">
        <v>239211363.67257923</v>
      </c>
      <c r="G14" s="657">
        <v>29995819.546893381</v>
      </c>
      <c r="H14" s="658">
        <f t="shared" si="0"/>
        <v>1071311982.0305412</v>
      </c>
      <c r="J14" s="663"/>
      <c r="K14" s="663"/>
      <c r="L14" s="663"/>
      <c r="M14" s="663"/>
      <c r="N14" s="663"/>
      <c r="O14" s="663"/>
      <c r="P14" s="656"/>
      <c r="Q14" s="656"/>
    </row>
    <row r="15" spans="1:19">
      <c r="A15" s="408">
        <v>8</v>
      </c>
      <c r="B15" s="409" t="s">
        <v>72</v>
      </c>
      <c r="C15" s="657">
        <v>0</v>
      </c>
      <c r="D15" s="657">
        <v>0</v>
      </c>
      <c r="E15" s="657">
        <v>0</v>
      </c>
      <c r="F15" s="657">
        <v>0</v>
      </c>
      <c r="G15" s="657">
        <v>0</v>
      </c>
      <c r="H15" s="658">
        <f t="shared" si="0"/>
        <v>0</v>
      </c>
      <c r="J15" s="663"/>
      <c r="K15" s="663"/>
      <c r="L15" s="663"/>
      <c r="M15" s="663"/>
      <c r="N15" s="663"/>
      <c r="O15" s="663"/>
      <c r="P15" s="656"/>
      <c r="Q15" s="656"/>
    </row>
    <row r="16" spans="1:19">
      <c r="A16" s="408">
        <v>9</v>
      </c>
      <c r="B16" s="407" t="s">
        <v>947</v>
      </c>
      <c r="C16" s="657">
        <v>0</v>
      </c>
      <c r="D16" s="657">
        <v>0</v>
      </c>
      <c r="E16" s="657">
        <v>0</v>
      </c>
      <c r="F16" s="657">
        <v>0</v>
      </c>
      <c r="G16" s="657">
        <v>0</v>
      </c>
      <c r="H16" s="658">
        <f t="shared" si="0"/>
        <v>0</v>
      </c>
      <c r="J16" s="663"/>
      <c r="K16" s="663"/>
      <c r="L16" s="663"/>
      <c r="M16" s="663"/>
      <c r="N16" s="663"/>
      <c r="O16" s="663"/>
      <c r="P16" s="656"/>
      <c r="Q16" s="656"/>
    </row>
    <row r="17" spans="1:17">
      <c r="A17" s="408">
        <v>10</v>
      </c>
      <c r="B17" s="411" t="s">
        <v>514</v>
      </c>
      <c r="C17" s="657">
        <v>0</v>
      </c>
      <c r="D17" s="657">
        <v>6100828.6828158339</v>
      </c>
      <c r="E17" s="657">
        <v>21797867.262763187</v>
      </c>
      <c r="F17" s="657">
        <v>267266.69633637398</v>
      </c>
      <c r="G17" s="657">
        <v>29993615.38356065</v>
      </c>
      <c r="H17" s="658">
        <f t="shared" si="0"/>
        <v>58159578.025476046</v>
      </c>
      <c r="J17" s="663"/>
      <c r="K17" s="663"/>
      <c r="L17" s="663"/>
      <c r="M17" s="663"/>
      <c r="N17" s="663"/>
      <c r="O17" s="663"/>
      <c r="P17" s="656"/>
      <c r="Q17" s="656"/>
    </row>
    <row r="18" spans="1:17">
      <c r="A18" s="408">
        <v>11</v>
      </c>
      <c r="B18" s="407" t="s">
        <v>68</v>
      </c>
      <c r="C18" s="657">
        <v>0</v>
      </c>
      <c r="D18" s="657">
        <v>0</v>
      </c>
      <c r="E18" s="657">
        <v>0</v>
      </c>
      <c r="F18" s="657">
        <v>0</v>
      </c>
      <c r="G18" s="657">
        <v>0</v>
      </c>
      <c r="H18" s="658">
        <f t="shared" si="0"/>
        <v>0</v>
      </c>
      <c r="J18" s="663"/>
      <c r="K18" s="663"/>
      <c r="L18" s="663"/>
      <c r="M18" s="663"/>
      <c r="N18" s="663"/>
      <c r="O18" s="663"/>
      <c r="P18" s="656"/>
      <c r="Q18" s="656"/>
    </row>
    <row r="19" spans="1:17">
      <c r="A19" s="408">
        <v>12</v>
      </c>
      <c r="B19" s="407" t="s">
        <v>69</v>
      </c>
      <c r="C19" s="657">
        <v>0</v>
      </c>
      <c r="D19" s="657">
        <v>0</v>
      </c>
      <c r="E19" s="657">
        <v>0</v>
      </c>
      <c r="F19" s="657">
        <v>0</v>
      </c>
      <c r="G19" s="657">
        <v>0</v>
      </c>
      <c r="H19" s="658">
        <f t="shared" si="0"/>
        <v>0</v>
      </c>
      <c r="J19" s="663"/>
      <c r="K19" s="663"/>
      <c r="L19" s="663"/>
      <c r="M19" s="663"/>
      <c r="N19" s="663"/>
      <c r="O19" s="663"/>
      <c r="P19" s="656"/>
      <c r="Q19" s="656"/>
    </row>
    <row r="20" spans="1:17">
      <c r="A20" s="410">
        <v>13</v>
      </c>
      <c r="B20" s="409" t="s">
        <v>70</v>
      </c>
      <c r="C20" s="657">
        <v>0</v>
      </c>
      <c r="D20" s="657">
        <v>0</v>
      </c>
      <c r="E20" s="657">
        <v>0</v>
      </c>
      <c r="F20" s="657">
        <v>0</v>
      </c>
      <c r="G20" s="657">
        <v>0</v>
      </c>
      <c r="H20" s="658">
        <f t="shared" si="0"/>
        <v>0</v>
      </c>
      <c r="J20" s="663"/>
      <c r="K20" s="663"/>
      <c r="L20" s="663"/>
      <c r="M20" s="663"/>
      <c r="N20" s="663"/>
      <c r="O20" s="663"/>
      <c r="P20" s="656"/>
      <c r="Q20" s="656"/>
    </row>
    <row r="21" spans="1:17">
      <c r="A21" s="408">
        <v>14</v>
      </c>
      <c r="B21" s="407" t="s">
        <v>500</v>
      </c>
      <c r="C21" s="657">
        <v>34763625.289999999</v>
      </c>
      <c r="D21" s="657">
        <v>5078121.4008774664</v>
      </c>
      <c r="E21" s="657">
        <v>4479372.7311494993</v>
      </c>
      <c r="F21" s="657">
        <v>26938464.320715759</v>
      </c>
      <c r="G21" s="657">
        <v>90219963.425472304</v>
      </c>
      <c r="H21" s="658">
        <f>SUM(C21:G21)</f>
        <v>161479547.16821504</v>
      </c>
      <c r="J21" s="663"/>
      <c r="K21" s="663"/>
      <c r="L21" s="663"/>
      <c r="M21" s="663"/>
      <c r="N21" s="663"/>
      <c r="O21" s="663"/>
      <c r="P21" s="656"/>
      <c r="Q21" s="656"/>
    </row>
    <row r="22" spans="1:17">
      <c r="A22" s="406">
        <v>15</v>
      </c>
      <c r="B22" s="405" t="s">
        <v>66</v>
      </c>
      <c r="C22" s="658">
        <f>SUM(C18:C21)+SUM(C8:C16)</f>
        <v>740277674.45340002</v>
      </c>
      <c r="D22" s="658">
        <f t="shared" ref="D22:H22" si="1">SUM(D18:D21)+SUM(D8:D16)</f>
        <v>562114159.52116132</v>
      </c>
      <c r="E22" s="658">
        <f t="shared" si="1"/>
        <v>324463723.33737624</v>
      </c>
      <c r="F22" s="658">
        <f t="shared" si="1"/>
        <v>269313750.53097981</v>
      </c>
      <c r="G22" s="658">
        <f t="shared" si="1"/>
        <v>120215782.97236568</v>
      </c>
      <c r="H22" s="658">
        <f t="shared" si="1"/>
        <v>2016385090.8152831</v>
      </c>
      <c r="J22" s="663"/>
      <c r="K22" s="663"/>
      <c r="L22" s="663"/>
      <c r="M22" s="663"/>
      <c r="N22" s="663"/>
      <c r="O22" s="663"/>
      <c r="P22" s="656"/>
      <c r="Q22" s="656"/>
    </row>
    <row r="26" spans="1:17" ht="38.25">
      <c r="B26" s="351"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R26"/>
  <sheetViews>
    <sheetView showGridLines="0" zoomScale="80" zoomScaleNormal="80" workbookViewId="0"/>
  </sheetViews>
  <sheetFormatPr defaultColWidth="9.140625" defaultRowHeight="12.75"/>
  <cols>
    <col min="1" max="1" width="11.85546875" style="337" bestFit="1" customWidth="1"/>
    <col min="2" max="2" width="86.85546875" style="335" customWidth="1"/>
    <col min="3" max="4" width="31.5703125" style="335" customWidth="1"/>
    <col min="5" max="5" width="16.42578125" style="335" bestFit="1" customWidth="1"/>
    <col min="6" max="6" width="14.28515625" style="335" bestFit="1" customWidth="1"/>
    <col min="7" max="7" width="20" style="335" bestFit="1" customWidth="1"/>
    <col min="8" max="8" width="25.140625" style="335" bestFit="1" customWidth="1"/>
    <col min="9" max="16384" width="9.140625" style="335"/>
  </cols>
  <sheetData>
    <row r="1" spans="1:18" ht="13.5">
      <c r="A1" s="334" t="s">
        <v>108</v>
      </c>
      <c r="B1" s="275" t="str">
        <f>Info!C2</f>
        <v>სს "ბანკი ქართუ"</v>
      </c>
      <c r="C1" s="423"/>
      <c r="D1" s="423"/>
      <c r="E1" s="423"/>
      <c r="F1" s="423"/>
      <c r="G1" s="423"/>
      <c r="H1" s="423"/>
    </row>
    <row r="2" spans="1:18">
      <c r="A2" s="334" t="s">
        <v>109</v>
      </c>
      <c r="B2" s="659">
        <f>'1. key ratios'!B2</f>
        <v>45657</v>
      </c>
      <c r="C2" s="423"/>
      <c r="D2" s="423"/>
      <c r="E2" s="423"/>
      <c r="F2" s="423"/>
      <c r="G2" s="423"/>
      <c r="H2" s="423"/>
    </row>
    <row r="3" spans="1:18">
      <c r="A3" s="336" t="s">
        <v>501</v>
      </c>
      <c r="B3" s="423"/>
      <c r="C3" s="423"/>
      <c r="D3" s="423"/>
      <c r="E3" s="423"/>
      <c r="F3" s="423"/>
      <c r="G3" s="423"/>
      <c r="H3" s="423"/>
    </row>
    <row r="4" spans="1:18">
      <c r="A4" s="424"/>
      <c r="B4" s="423"/>
      <c r="C4" s="422" t="s">
        <v>502</v>
      </c>
      <c r="D4" s="422" t="s">
        <v>503</v>
      </c>
      <c r="E4" s="422" t="s">
        <v>504</v>
      </c>
      <c r="F4" s="422" t="s">
        <v>505</v>
      </c>
      <c r="G4" s="422" t="s">
        <v>506</v>
      </c>
      <c r="H4" s="422" t="s">
        <v>507</v>
      </c>
    </row>
    <row r="5" spans="1:18" ht="33.950000000000003" customHeight="1">
      <c r="A5" s="827" t="s">
        <v>866</v>
      </c>
      <c r="B5" s="828"/>
      <c r="C5" s="841" t="s">
        <v>596</v>
      </c>
      <c r="D5" s="841"/>
      <c r="E5" s="841" t="s">
        <v>865</v>
      </c>
      <c r="F5" s="839" t="s">
        <v>864</v>
      </c>
      <c r="G5" s="839" t="s">
        <v>511</v>
      </c>
      <c r="H5" s="420" t="s">
        <v>863</v>
      </c>
    </row>
    <row r="6" spans="1:18" ht="25.5">
      <c r="A6" s="831"/>
      <c r="B6" s="832"/>
      <c r="C6" s="421" t="s">
        <v>512</v>
      </c>
      <c r="D6" s="421" t="s">
        <v>513</v>
      </c>
      <c r="E6" s="841"/>
      <c r="F6" s="840"/>
      <c r="G6" s="840"/>
      <c r="H6" s="420" t="s">
        <v>862</v>
      </c>
    </row>
    <row r="7" spans="1:18">
      <c r="A7" s="418">
        <v>1</v>
      </c>
      <c r="B7" s="407" t="s">
        <v>134</v>
      </c>
      <c r="C7" s="660">
        <v>0</v>
      </c>
      <c r="D7" s="660">
        <v>430256537.15542918</v>
      </c>
      <c r="E7" s="660">
        <v>134201.0516827543</v>
      </c>
      <c r="F7" s="660">
        <v>0</v>
      </c>
      <c r="G7" s="660">
        <v>0</v>
      </c>
      <c r="H7" s="661">
        <f t="shared" ref="H7:H20" si="0">C7+D7-E7-F7</f>
        <v>430122336.10374641</v>
      </c>
      <c r="J7" s="663"/>
      <c r="K7" s="663"/>
      <c r="L7" s="663"/>
      <c r="M7" s="663"/>
      <c r="N7" s="663"/>
      <c r="O7" s="663"/>
      <c r="P7" s="656"/>
      <c r="Q7" s="656"/>
      <c r="R7" s="656"/>
    </row>
    <row r="8" spans="1:18" ht="27.75" customHeight="1">
      <c r="A8" s="418">
        <v>2</v>
      </c>
      <c r="B8" s="407" t="s">
        <v>135</v>
      </c>
      <c r="C8" s="660">
        <v>0</v>
      </c>
      <c r="D8" s="660">
        <v>0</v>
      </c>
      <c r="E8" s="660">
        <v>0</v>
      </c>
      <c r="F8" s="660">
        <v>0</v>
      </c>
      <c r="G8" s="660">
        <v>0</v>
      </c>
      <c r="H8" s="661">
        <f t="shared" si="0"/>
        <v>0</v>
      </c>
      <c r="J8" s="663"/>
      <c r="K8" s="663"/>
      <c r="L8" s="663"/>
      <c r="M8" s="663"/>
      <c r="N8" s="663"/>
      <c r="O8" s="663"/>
      <c r="P8" s="656"/>
    </row>
    <row r="9" spans="1:18">
      <c r="A9" s="418">
        <v>3</v>
      </c>
      <c r="B9" s="407" t="s">
        <v>136</v>
      </c>
      <c r="C9" s="660">
        <v>0</v>
      </c>
      <c r="D9" s="660">
        <v>0</v>
      </c>
      <c r="E9" s="660">
        <v>0</v>
      </c>
      <c r="F9" s="660">
        <v>0</v>
      </c>
      <c r="G9" s="660">
        <v>0</v>
      </c>
      <c r="H9" s="661">
        <f t="shared" si="0"/>
        <v>0</v>
      </c>
      <c r="J9" s="663"/>
      <c r="K9" s="663"/>
      <c r="L9" s="663"/>
      <c r="M9" s="663"/>
      <c r="N9" s="663"/>
      <c r="O9" s="663"/>
      <c r="P9" s="656"/>
    </row>
    <row r="10" spans="1:18">
      <c r="A10" s="418">
        <v>4</v>
      </c>
      <c r="B10" s="407" t="s">
        <v>137</v>
      </c>
      <c r="C10" s="660">
        <v>0</v>
      </c>
      <c r="D10" s="660">
        <v>0</v>
      </c>
      <c r="E10" s="660">
        <v>0</v>
      </c>
      <c r="F10" s="660">
        <v>0</v>
      </c>
      <c r="G10" s="660">
        <v>0</v>
      </c>
      <c r="H10" s="661">
        <f t="shared" si="0"/>
        <v>0</v>
      </c>
      <c r="J10" s="663"/>
      <c r="K10" s="663"/>
      <c r="L10" s="663"/>
      <c r="M10" s="663"/>
      <c r="N10" s="663"/>
      <c r="O10" s="663"/>
      <c r="P10" s="656"/>
    </row>
    <row r="11" spans="1:18">
      <c r="A11" s="418">
        <v>5</v>
      </c>
      <c r="B11" s="407" t="s">
        <v>946</v>
      </c>
      <c r="C11" s="660">
        <v>0</v>
      </c>
      <c r="D11" s="660">
        <v>0</v>
      </c>
      <c r="E11" s="660">
        <v>0</v>
      </c>
      <c r="F11" s="660">
        <v>0</v>
      </c>
      <c r="G11" s="660">
        <v>0</v>
      </c>
      <c r="H11" s="661">
        <f t="shared" si="0"/>
        <v>0</v>
      </c>
      <c r="J11" s="663"/>
      <c r="K11" s="663"/>
      <c r="L11" s="663"/>
      <c r="M11" s="663"/>
      <c r="N11" s="663"/>
      <c r="O11" s="663"/>
      <c r="P11" s="656"/>
    </row>
    <row r="12" spans="1:18">
      <c r="A12" s="418">
        <v>6</v>
      </c>
      <c r="B12" s="407" t="s">
        <v>138</v>
      </c>
      <c r="C12" s="660">
        <v>0</v>
      </c>
      <c r="D12" s="660">
        <v>353524892.75890011</v>
      </c>
      <c r="E12" s="660">
        <v>651.05261519544831</v>
      </c>
      <c r="F12" s="660">
        <v>0</v>
      </c>
      <c r="G12" s="660">
        <v>0</v>
      </c>
      <c r="H12" s="661">
        <f t="shared" si="0"/>
        <v>353524241.70628494</v>
      </c>
      <c r="J12" s="663"/>
      <c r="K12" s="663"/>
      <c r="L12" s="663"/>
      <c r="M12" s="663"/>
      <c r="N12" s="663"/>
      <c r="O12" s="663"/>
      <c r="P12" s="656"/>
    </row>
    <row r="13" spans="1:18">
      <c r="A13" s="418">
        <v>7</v>
      </c>
      <c r="B13" s="407" t="s">
        <v>71</v>
      </c>
      <c r="C13" s="660">
        <v>140791104.10913324</v>
      </c>
      <c r="D13" s="660">
        <v>987355626.08622611</v>
      </c>
      <c r="E13" s="660">
        <v>56834748.1648186</v>
      </c>
      <c r="F13" s="660">
        <v>0</v>
      </c>
      <c r="G13" s="660">
        <v>2269646.89</v>
      </c>
      <c r="H13" s="661">
        <f t="shared" si="0"/>
        <v>1071311982.0305406</v>
      </c>
      <c r="J13" s="663"/>
      <c r="K13" s="663"/>
      <c r="L13" s="663"/>
      <c r="M13" s="663"/>
      <c r="N13" s="663"/>
      <c r="O13" s="663"/>
      <c r="P13" s="656"/>
    </row>
    <row r="14" spans="1:18">
      <c r="A14" s="418">
        <v>8</v>
      </c>
      <c r="B14" s="409" t="s">
        <v>72</v>
      </c>
      <c r="C14" s="660">
        <v>0</v>
      </c>
      <c r="D14" s="660">
        <v>0</v>
      </c>
      <c r="E14" s="660">
        <v>0</v>
      </c>
      <c r="F14" s="660">
        <v>0</v>
      </c>
      <c r="G14" s="660">
        <v>0</v>
      </c>
      <c r="H14" s="661">
        <f t="shared" si="0"/>
        <v>0</v>
      </c>
      <c r="J14" s="663"/>
      <c r="K14" s="663"/>
      <c r="L14" s="663"/>
      <c r="M14" s="663"/>
      <c r="N14" s="663"/>
      <c r="O14" s="663"/>
      <c r="P14" s="656"/>
    </row>
    <row r="15" spans="1:18">
      <c r="A15" s="418">
        <v>9</v>
      </c>
      <c r="B15" s="407" t="s">
        <v>947</v>
      </c>
      <c r="C15" s="660">
        <v>0</v>
      </c>
      <c r="D15" s="660">
        <v>0</v>
      </c>
      <c r="E15" s="660">
        <v>0</v>
      </c>
      <c r="F15" s="660">
        <v>0</v>
      </c>
      <c r="G15" s="660">
        <v>0</v>
      </c>
      <c r="H15" s="661">
        <f t="shared" si="0"/>
        <v>0</v>
      </c>
      <c r="J15" s="663"/>
      <c r="K15" s="663"/>
      <c r="L15" s="663"/>
      <c r="M15" s="663"/>
      <c r="N15" s="663"/>
      <c r="O15" s="663"/>
      <c r="P15" s="656"/>
    </row>
    <row r="16" spans="1:18">
      <c r="A16" s="418">
        <v>10</v>
      </c>
      <c r="B16" s="411" t="s">
        <v>514</v>
      </c>
      <c r="C16" s="660">
        <v>76614693.627612025</v>
      </c>
      <c r="D16" s="660">
        <v>0</v>
      </c>
      <c r="E16" s="660">
        <v>18455115.602136035</v>
      </c>
      <c r="F16" s="660">
        <v>0</v>
      </c>
      <c r="G16" s="660">
        <v>2269646.89</v>
      </c>
      <c r="H16" s="661">
        <f t="shared" si="0"/>
        <v>58159578.025475994</v>
      </c>
      <c r="J16" s="663"/>
      <c r="K16" s="663"/>
      <c r="L16" s="663"/>
      <c r="M16" s="663"/>
      <c r="N16" s="663"/>
      <c r="O16" s="663"/>
      <c r="P16" s="656"/>
    </row>
    <row r="17" spans="1:16">
      <c r="A17" s="418">
        <v>11</v>
      </c>
      <c r="B17" s="407" t="s">
        <v>68</v>
      </c>
      <c r="C17" s="660">
        <v>0</v>
      </c>
      <c r="D17" s="660">
        <v>0</v>
      </c>
      <c r="E17" s="660">
        <v>0</v>
      </c>
      <c r="F17" s="660">
        <v>0</v>
      </c>
      <c r="G17" s="660">
        <v>0</v>
      </c>
      <c r="H17" s="661">
        <f t="shared" si="0"/>
        <v>0</v>
      </c>
      <c r="J17" s="663"/>
      <c r="K17" s="663"/>
      <c r="L17" s="663"/>
      <c r="M17" s="663"/>
      <c r="N17" s="663"/>
      <c r="O17" s="663"/>
      <c r="P17" s="656"/>
    </row>
    <row r="18" spans="1:16">
      <c r="A18" s="418">
        <v>12</v>
      </c>
      <c r="B18" s="407" t="s">
        <v>69</v>
      </c>
      <c r="C18" s="660">
        <v>0</v>
      </c>
      <c r="D18" s="660">
        <v>0</v>
      </c>
      <c r="E18" s="660">
        <v>0</v>
      </c>
      <c r="F18" s="660">
        <v>0</v>
      </c>
      <c r="G18" s="660">
        <v>0</v>
      </c>
      <c r="H18" s="661">
        <f t="shared" si="0"/>
        <v>0</v>
      </c>
      <c r="J18" s="663"/>
      <c r="K18" s="663"/>
      <c r="L18" s="663"/>
      <c r="M18" s="663"/>
      <c r="N18" s="663"/>
      <c r="O18" s="663"/>
      <c r="P18" s="656"/>
    </row>
    <row r="19" spans="1:16">
      <c r="A19" s="419">
        <v>13</v>
      </c>
      <c r="B19" s="409" t="s">
        <v>70</v>
      </c>
      <c r="C19" s="660">
        <v>0</v>
      </c>
      <c r="D19" s="660">
        <v>0</v>
      </c>
      <c r="E19" s="660">
        <v>0</v>
      </c>
      <c r="F19" s="660">
        <v>0</v>
      </c>
      <c r="G19" s="660">
        <v>0</v>
      </c>
      <c r="H19" s="661">
        <f t="shared" si="0"/>
        <v>0</v>
      </c>
      <c r="J19" s="663"/>
      <c r="K19" s="663"/>
      <c r="L19" s="663"/>
      <c r="M19" s="663"/>
      <c r="N19" s="663"/>
      <c r="O19" s="663"/>
      <c r="P19" s="656"/>
    </row>
    <row r="20" spans="1:16">
      <c r="A20" s="418">
        <v>14</v>
      </c>
      <c r="B20" s="407" t="s">
        <v>500</v>
      </c>
      <c r="C20" s="660">
        <v>2178708.8161429185</v>
      </c>
      <c r="D20" s="660">
        <v>169903601.53199968</v>
      </c>
      <c r="E20" s="660">
        <v>815521.11992757313</v>
      </c>
      <c r="F20" s="660">
        <v>0</v>
      </c>
      <c r="G20" s="660">
        <v>0</v>
      </c>
      <c r="H20" s="661">
        <f t="shared" si="0"/>
        <v>171266789.22821501</v>
      </c>
      <c r="J20" s="663"/>
      <c r="K20" s="663"/>
      <c r="L20" s="663"/>
      <c r="M20" s="663"/>
      <c r="N20" s="663"/>
      <c r="O20" s="663"/>
      <c r="P20" s="656"/>
    </row>
    <row r="21" spans="1:16" s="338" customFormat="1">
      <c r="A21" s="417">
        <v>15</v>
      </c>
      <c r="B21" s="416" t="s">
        <v>66</v>
      </c>
      <c r="C21" s="662">
        <f t="shared" ref="C21:H21" si="1">SUM(C7:C15)+SUM(C17:C20)</f>
        <v>142969812.92527616</v>
      </c>
      <c r="D21" s="662">
        <f t="shared" si="1"/>
        <v>1941040657.5325551</v>
      </c>
      <c r="E21" s="662">
        <f t="shared" si="1"/>
        <v>57785121.389044121</v>
      </c>
      <c r="F21" s="662">
        <f t="shared" si="1"/>
        <v>0</v>
      </c>
      <c r="G21" s="662">
        <f t="shared" si="1"/>
        <v>2269646.89</v>
      </c>
      <c r="H21" s="698">
        <f t="shared" si="1"/>
        <v>2026225349.0687869</v>
      </c>
      <c r="J21" s="663"/>
      <c r="K21" s="663"/>
      <c r="L21" s="663"/>
      <c r="M21" s="663"/>
      <c r="N21" s="663"/>
      <c r="O21" s="663"/>
      <c r="P21" s="656"/>
    </row>
    <row r="22" spans="1:16">
      <c r="A22" s="415">
        <v>16</v>
      </c>
      <c r="B22" s="414" t="s">
        <v>515</v>
      </c>
      <c r="C22" s="660">
        <v>142688833.51327622</v>
      </c>
      <c r="D22" s="660">
        <v>982943120.35194778</v>
      </c>
      <c r="E22" s="660">
        <v>57017818.520758882</v>
      </c>
      <c r="F22" s="660">
        <v>0</v>
      </c>
      <c r="G22" s="660">
        <v>2269646.89</v>
      </c>
      <c r="H22" s="661">
        <f>C22+D22-E22-F22</f>
        <v>1068614135.344465</v>
      </c>
      <c r="J22" s="663"/>
      <c r="K22" s="663"/>
      <c r="L22" s="663"/>
      <c r="M22" s="663"/>
      <c r="N22" s="663"/>
      <c r="O22" s="663"/>
      <c r="P22" s="656"/>
    </row>
    <row r="23" spans="1:16">
      <c r="A23" s="415">
        <v>17</v>
      </c>
      <c r="B23" s="414" t="s">
        <v>516</v>
      </c>
      <c r="C23" s="660">
        <v>0</v>
      </c>
      <c r="D23" s="660">
        <v>68292186.344797879</v>
      </c>
      <c r="E23" s="660">
        <v>545969.53098829824</v>
      </c>
      <c r="F23" s="660">
        <v>0</v>
      </c>
      <c r="G23" s="660">
        <v>0</v>
      </c>
      <c r="H23" s="661">
        <f>C23+D23-E23-F23</f>
        <v>67746216.813809589</v>
      </c>
      <c r="J23" s="663"/>
      <c r="K23" s="663"/>
      <c r="L23" s="663"/>
      <c r="M23" s="663"/>
      <c r="N23" s="663"/>
      <c r="O23" s="663"/>
      <c r="P23" s="656"/>
    </row>
    <row r="26" spans="1:16" ht="42.6" customHeight="1">
      <c r="B26" s="351"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Q36"/>
  <sheetViews>
    <sheetView showGridLines="0" zoomScale="80" zoomScaleNormal="80" workbookViewId="0"/>
  </sheetViews>
  <sheetFormatPr defaultColWidth="9.140625" defaultRowHeight="12.75"/>
  <cols>
    <col min="1" max="1" width="11" style="335" bestFit="1" customWidth="1"/>
    <col min="2" max="2" width="93.42578125" style="335" customWidth="1"/>
    <col min="3" max="4" width="35" style="335" customWidth="1"/>
    <col min="5" max="7" width="22" style="335" customWidth="1"/>
    <col min="8" max="8" width="42.28515625" style="335" bestFit="1" customWidth="1"/>
    <col min="9" max="16384" width="9.140625" style="335"/>
  </cols>
  <sheetData>
    <row r="1" spans="1:17" ht="13.5">
      <c r="A1" s="334" t="s">
        <v>108</v>
      </c>
      <c r="B1" s="275" t="str">
        <f>Info!C2</f>
        <v>სს "ბანკი ქართუ"</v>
      </c>
      <c r="C1" s="423"/>
      <c r="D1" s="423"/>
      <c r="E1" s="423"/>
      <c r="F1" s="423"/>
      <c r="G1" s="423"/>
      <c r="H1" s="423"/>
    </row>
    <row r="2" spans="1:17">
      <c r="A2" s="334" t="s">
        <v>109</v>
      </c>
      <c r="B2" s="659">
        <f>'1. key ratios'!B2</f>
        <v>45657</v>
      </c>
      <c r="C2" s="423"/>
      <c r="D2" s="423"/>
      <c r="E2" s="423"/>
      <c r="F2" s="423"/>
      <c r="G2" s="423"/>
      <c r="H2" s="423"/>
    </row>
    <row r="3" spans="1:17">
      <c r="A3" s="336" t="s">
        <v>517</v>
      </c>
      <c r="B3" s="423"/>
      <c r="C3" s="423"/>
      <c r="D3" s="423"/>
      <c r="E3" s="423"/>
      <c r="F3" s="423"/>
      <c r="G3" s="423"/>
      <c r="H3" s="423"/>
    </row>
    <row r="4" spans="1:17">
      <c r="A4" s="423"/>
      <c r="B4" s="423"/>
      <c r="C4" s="422" t="s">
        <v>502</v>
      </c>
      <c r="D4" s="422" t="s">
        <v>503</v>
      </c>
      <c r="E4" s="422" t="s">
        <v>504</v>
      </c>
      <c r="F4" s="422" t="s">
        <v>505</v>
      </c>
      <c r="G4" s="422" t="s">
        <v>506</v>
      </c>
      <c r="H4" s="422" t="s">
        <v>507</v>
      </c>
    </row>
    <row r="5" spans="1:17" ht="41.45" customHeight="1">
      <c r="A5" s="827" t="s">
        <v>868</v>
      </c>
      <c r="B5" s="828"/>
      <c r="C5" s="842" t="s">
        <v>596</v>
      </c>
      <c r="D5" s="843"/>
      <c r="E5" s="839" t="s">
        <v>865</v>
      </c>
      <c r="F5" s="839" t="s">
        <v>864</v>
      </c>
      <c r="G5" s="839" t="s">
        <v>511</v>
      </c>
      <c r="H5" s="420" t="s">
        <v>863</v>
      </c>
    </row>
    <row r="6" spans="1:17" ht="25.5">
      <c r="A6" s="831"/>
      <c r="B6" s="832"/>
      <c r="C6" s="421" t="s">
        <v>512</v>
      </c>
      <c r="D6" s="421" t="s">
        <v>513</v>
      </c>
      <c r="E6" s="840"/>
      <c r="F6" s="840"/>
      <c r="G6" s="840"/>
      <c r="H6" s="420" t="s">
        <v>862</v>
      </c>
    </row>
    <row r="7" spans="1:17">
      <c r="A7" s="413">
        <v>1</v>
      </c>
      <c r="B7" s="426" t="s">
        <v>518</v>
      </c>
      <c r="C7" s="660">
        <v>736090.9862850965</v>
      </c>
      <c r="D7" s="660">
        <v>436954925.08605307</v>
      </c>
      <c r="E7" s="660">
        <v>459275.56118684897</v>
      </c>
      <c r="F7" s="660">
        <v>0</v>
      </c>
      <c r="G7" s="660">
        <v>0</v>
      </c>
      <c r="H7" s="661">
        <f t="shared" ref="H7:H34" si="0">C7+D7-E7-F7</f>
        <v>437231740.51115131</v>
      </c>
      <c r="J7" s="663"/>
      <c r="K7" s="663"/>
      <c r="L7" s="663"/>
      <c r="M7" s="663"/>
      <c r="N7" s="663"/>
      <c r="O7" s="663"/>
      <c r="P7" s="663"/>
      <c r="Q7" s="663"/>
    </row>
    <row r="8" spans="1:17">
      <c r="A8" s="413">
        <v>2</v>
      </c>
      <c r="B8" s="426" t="s">
        <v>519</v>
      </c>
      <c r="C8" s="660">
        <v>169150.31716102461</v>
      </c>
      <c r="D8" s="660">
        <v>397419320.55830735</v>
      </c>
      <c r="E8" s="660">
        <v>295681.31649589969</v>
      </c>
      <c r="F8" s="660">
        <v>0</v>
      </c>
      <c r="G8" s="660">
        <v>0</v>
      </c>
      <c r="H8" s="661">
        <f t="shared" si="0"/>
        <v>397292789.55897248</v>
      </c>
      <c r="J8" s="663"/>
      <c r="K8" s="663"/>
      <c r="L8" s="663"/>
      <c r="M8" s="663"/>
      <c r="N8" s="663"/>
      <c r="O8" s="663"/>
      <c r="P8" s="663"/>
    </row>
    <row r="9" spans="1:17">
      <c r="A9" s="413">
        <v>3</v>
      </c>
      <c r="B9" s="426" t="s">
        <v>867</v>
      </c>
      <c r="C9" s="660">
        <v>0</v>
      </c>
      <c r="D9" s="660">
        <v>0</v>
      </c>
      <c r="E9" s="660">
        <v>0</v>
      </c>
      <c r="F9" s="660">
        <v>0</v>
      </c>
      <c r="G9" s="660">
        <v>0</v>
      </c>
      <c r="H9" s="661">
        <f t="shared" si="0"/>
        <v>0</v>
      </c>
      <c r="J9" s="663"/>
      <c r="K9" s="663"/>
      <c r="L9" s="663"/>
      <c r="M9" s="663"/>
      <c r="N9" s="663"/>
      <c r="O9" s="663"/>
      <c r="P9" s="663"/>
    </row>
    <row r="10" spans="1:17">
      <c r="A10" s="413">
        <v>4</v>
      </c>
      <c r="B10" s="426" t="s">
        <v>520</v>
      </c>
      <c r="C10" s="660">
        <v>24482265.016232315</v>
      </c>
      <c r="D10" s="660">
        <v>81211731.129496872</v>
      </c>
      <c r="E10" s="660">
        <v>485551.62987080973</v>
      </c>
      <c r="F10" s="660">
        <v>0</v>
      </c>
      <c r="G10" s="660">
        <v>585566.89</v>
      </c>
      <c r="H10" s="661">
        <f t="shared" si="0"/>
        <v>105208444.51585837</v>
      </c>
      <c r="J10" s="663"/>
      <c r="K10" s="663"/>
      <c r="L10" s="663"/>
      <c r="M10" s="663"/>
      <c r="N10" s="663"/>
      <c r="O10" s="663"/>
      <c r="P10" s="663"/>
    </row>
    <row r="11" spans="1:17">
      <c r="A11" s="413">
        <v>5</v>
      </c>
      <c r="B11" s="426" t="s">
        <v>521</v>
      </c>
      <c r="C11" s="660">
        <v>18377691.391463999</v>
      </c>
      <c r="D11" s="660">
        <v>99970263.729312971</v>
      </c>
      <c r="E11" s="660">
        <v>4839836.9321817029</v>
      </c>
      <c r="F11" s="660">
        <v>0</v>
      </c>
      <c r="G11" s="660">
        <v>0</v>
      </c>
      <c r="H11" s="661">
        <f t="shared" si="0"/>
        <v>113508118.18859527</v>
      </c>
      <c r="J11" s="663"/>
      <c r="K11" s="663"/>
      <c r="L11" s="663"/>
      <c r="M11" s="663"/>
      <c r="N11" s="663"/>
      <c r="O11" s="663"/>
      <c r="P11" s="663"/>
    </row>
    <row r="12" spans="1:17">
      <c r="A12" s="413">
        <v>6</v>
      </c>
      <c r="B12" s="426" t="s">
        <v>522</v>
      </c>
      <c r="C12" s="660">
        <v>945.95</v>
      </c>
      <c r="D12" s="660">
        <v>42805017.124399446</v>
      </c>
      <c r="E12" s="660">
        <v>90687.264571141059</v>
      </c>
      <c r="F12" s="660">
        <v>0</v>
      </c>
      <c r="G12" s="660">
        <v>0</v>
      </c>
      <c r="H12" s="661">
        <f t="shared" si="0"/>
        <v>42715275.809828311</v>
      </c>
      <c r="J12" s="663"/>
      <c r="K12" s="663"/>
      <c r="L12" s="663"/>
      <c r="M12" s="663"/>
      <c r="N12" s="663"/>
      <c r="O12" s="663"/>
      <c r="P12" s="663"/>
    </row>
    <row r="13" spans="1:17">
      <c r="A13" s="413">
        <v>7</v>
      </c>
      <c r="B13" s="426" t="s">
        <v>523</v>
      </c>
      <c r="C13" s="660">
        <v>6041113.8942120001</v>
      </c>
      <c r="D13" s="660">
        <v>13937143.897294873</v>
      </c>
      <c r="E13" s="660">
        <v>1403027.3172049702</v>
      </c>
      <c r="F13" s="660">
        <v>0</v>
      </c>
      <c r="G13" s="660">
        <v>0</v>
      </c>
      <c r="H13" s="661">
        <f t="shared" si="0"/>
        <v>18575230.474301901</v>
      </c>
      <c r="J13" s="663"/>
      <c r="K13" s="663"/>
      <c r="L13" s="663"/>
      <c r="M13" s="663"/>
      <c r="N13" s="663"/>
      <c r="O13" s="663"/>
      <c r="P13" s="663"/>
    </row>
    <row r="14" spans="1:17">
      <c r="A14" s="413">
        <v>8</v>
      </c>
      <c r="B14" s="426" t="s">
        <v>524</v>
      </c>
      <c r="C14" s="660">
        <v>272187.56938957277</v>
      </c>
      <c r="D14" s="660">
        <v>13338634.010894023</v>
      </c>
      <c r="E14" s="660">
        <v>318350.28578770871</v>
      </c>
      <c r="F14" s="660">
        <v>0</v>
      </c>
      <c r="G14" s="660">
        <v>0</v>
      </c>
      <c r="H14" s="661">
        <f t="shared" si="0"/>
        <v>13292471.294495886</v>
      </c>
      <c r="J14" s="663"/>
      <c r="K14" s="663"/>
      <c r="L14" s="663"/>
      <c r="M14" s="663"/>
      <c r="N14" s="663"/>
      <c r="O14" s="663"/>
      <c r="P14" s="663"/>
    </row>
    <row r="15" spans="1:17">
      <c r="A15" s="413">
        <v>9</v>
      </c>
      <c r="B15" s="426" t="s">
        <v>525</v>
      </c>
      <c r="C15" s="660">
        <v>4771621.0546115739</v>
      </c>
      <c r="D15" s="660">
        <v>186373673.05405951</v>
      </c>
      <c r="E15" s="660">
        <v>3174205.8162686727</v>
      </c>
      <c r="F15" s="660">
        <v>0</v>
      </c>
      <c r="G15" s="660">
        <v>0</v>
      </c>
      <c r="H15" s="661">
        <f t="shared" si="0"/>
        <v>187971088.29240239</v>
      </c>
      <c r="J15" s="663"/>
      <c r="K15" s="663"/>
      <c r="L15" s="663"/>
      <c r="M15" s="663"/>
      <c r="N15" s="663"/>
      <c r="O15" s="663"/>
      <c r="P15" s="663"/>
    </row>
    <row r="16" spans="1:17">
      <c r="A16" s="413">
        <v>10</v>
      </c>
      <c r="B16" s="426" t="s">
        <v>526</v>
      </c>
      <c r="C16" s="660">
        <v>0</v>
      </c>
      <c r="D16" s="660">
        <v>4805116.0349808335</v>
      </c>
      <c r="E16" s="660">
        <v>1060.653425994404</v>
      </c>
      <c r="F16" s="660">
        <v>0</v>
      </c>
      <c r="G16" s="660">
        <v>0</v>
      </c>
      <c r="H16" s="661">
        <f t="shared" si="0"/>
        <v>4804055.3815548392</v>
      </c>
      <c r="J16" s="663"/>
      <c r="K16" s="663"/>
      <c r="L16" s="663"/>
      <c r="M16" s="663"/>
      <c r="N16" s="663"/>
      <c r="O16" s="663"/>
      <c r="P16" s="663"/>
    </row>
    <row r="17" spans="1:16">
      <c r="A17" s="413">
        <v>11</v>
      </c>
      <c r="B17" s="426" t="s">
        <v>527</v>
      </c>
      <c r="C17" s="660">
        <v>0</v>
      </c>
      <c r="D17" s="660">
        <v>342111.63199600001</v>
      </c>
      <c r="E17" s="660">
        <v>88.805680369335192</v>
      </c>
      <c r="F17" s="660">
        <v>0</v>
      </c>
      <c r="G17" s="660">
        <v>0</v>
      </c>
      <c r="H17" s="661">
        <f t="shared" si="0"/>
        <v>342022.82631563069</v>
      </c>
      <c r="J17" s="663"/>
      <c r="K17" s="663"/>
      <c r="L17" s="663"/>
      <c r="M17" s="663"/>
      <c r="N17" s="663"/>
      <c r="O17" s="663"/>
      <c r="P17" s="663"/>
    </row>
    <row r="18" spans="1:16">
      <c r="A18" s="413">
        <v>12</v>
      </c>
      <c r="B18" s="426" t="s">
        <v>528</v>
      </c>
      <c r="C18" s="660">
        <v>25792133.898291279</v>
      </c>
      <c r="D18" s="660">
        <v>26816524.127328001</v>
      </c>
      <c r="E18" s="660">
        <v>10328305.361500844</v>
      </c>
      <c r="F18" s="660">
        <v>0</v>
      </c>
      <c r="G18" s="660">
        <v>0</v>
      </c>
      <c r="H18" s="661">
        <f t="shared" si="0"/>
        <v>42280352.664118439</v>
      </c>
      <c r="J18" s="663"/>
      <c r="K18" s="663"/>
      <c r="L18" s="663"/>
      <c r="M18" s="663"/>
      <c r="N18" s="663"/>
      <c r="O18" s="663"/>
      <c r="P18" s="663"/>
    </row>
    <row r="19" spans="1:16">
      <c r="A19" s="413">
        <v>13</v>
      </c>
      <c r="B19" s="426" t="s">
        <v>529</v>
      </c>
      <c r="C19" s="660">
        <v>2936996.1313167424</v>
      </c>
      <c r="D19" s="660">
        <v>34069810.519984558</v>
      </c>
      <c r="E19" s="660">
        <v>1629130.9592116042</v>
      </c>
      <c r="F19" s="660">
        <v>0</v>
      </c>
      <c r="G19" s="660">
        <v>0</v>
      </c>
      <c r="H19" s="661">
        <f t="shared" si="0"/>
        <v>35377675.692089699</v>
      </c>
      <c r="J19" s="663"/>
      <c r="K19" s="663"/>
      <c r="L19" s="663"/>
      <c r="M19" s="663"/>
      <c r="N19" s="663"/>
      <c r="O19" s="663"/>
      <c r="P19" s="663"/>
    </row>
    <row r="20" spans="1:16">
      <c r="A20" s="413">
        <v>14</v>
      </c>
      <c r="B20" s="426" t="s">
        <v>530</v>
      </c>
      <c r="C20" s="660">
        <v>19817748.472488001</v>
      </c>
      <c r="D20" s="660">
        <v>18647095.725908279</v>
      </c>
      <c r="E20" s="660">
        <v>632983.97446656076</v>
      </c>
      <c r="F20" s="660">
        <v>0</v>
      </c>
      <c r="G20" s="660">
        <v>0</v>
      </c>
      <c r="H20" s="661">
        <f t="shared" si="0"/>
        <v>37831860.223929718</v>
      </c>
      <c r="J20" s="663"/>
      <c r="K20" s="663"/>
      <c r="L20" s="663"/>
      <c r="M20" s="663"/>
      <c r="N20" s="663"/>
      <c r="O20" s="663"/>
      <c r="P20" s="663"/>
    </row>
    <row r="21" spans="1:16">
      <c r="A21" s="413">
        <v>15</v>
      </c>
      <c r="B21" s="426" t="s">
        <v>531</v>
      </c>
      <c r="C21" s="660">
        <v>453780.10206800001</v>
      </c>
      <c r="D21" s="660">
        <v>1732030.2999999998</v>
      </c>
      <c r="E21" s="660">
        <v>95362.564638709431</v>
      </c>
      <c r="F21" s="660">
        <v>0</v>
      </c>
      <c r="G21" s="660">
        <v>0</v>
      </c>
      <c r="H21" s="661">
        <f t="shared" si="0"/>
        <v>2090447.8374292904</v>
      </c>
      <c r="J21" s="663"/>
      <c r="K21" s="663"/>
      <c r="L21" s="663"/>
      <c r="M21" s="663"/>
      <c r="N21" s="663"/>
      <c r="O21" s="663"/>
      <c r="P21" s="663"/>
    </row>
    <row r="22" spans="1:16">
      <c r="A22" s="413">
        <v>16</v>
      </c>
      <c r="B22" s="426" t="s">
        <v>532</v>
      </c>
      <c r="C22" s="660">
        <v>0</v>
      </c>
      <c r="D22" s="660">
        <v>82208604.157025859</v>
      </c>
      <c r="E22" s="660">
        <v>7720842.1129200011</v>
      </c>
      <c r="F22" s="660">
        <v>0</v>
      </c>
      <c r="G22" s="660">
        <v>0</v>
      </c>
      <c r="H22" s="661">
        <f t="shared" si="0"/>
        <v>74487762.044105858</v>
      </c>
      <c r="J22" s="663"/>
      <c r="K22" s="663"/>
      <c r="L22" s="663"/>
      <c r="M22" s="663"/>
      <c r="N22" s="663"/>
      <c r="O22" s="663"/>
      <c r="P22" s="663"/>
    </row>
    <row r="23" spans="1:16">
      <c r="A23" s="413">
        <v>17</v>
      </c>
      <c r="B23" s="426" t="s">
        <v>533</v>
      </c>
      <c r="C23" s="660">
        <v>0</v>
      </c>
      <c r="D23" s="660">
        <v>59156383.163709089</v>
      </c>
      <c r="E23" s="660">
        <v>510784.50628925534</v>
      </c>
      <c r="F23" s="660">
        <v>0</v>
      </c>
      <c r="G23" s="660">
        <v>0</v>
      </c>
      <c r="H23" s="661">
        <f t="shared" si="0"/>
        <v>58645598.657419831</v>
      </c>
      <c r="J23" s="663"/>
      <c r="K23" s="663"/>
      <c r="L23" s="663"/>
      <c r="M23" s="663"/>
      <c r="N23" s="663"/>
      <c r="O23" s="663"/>
      <c r="P23" s="663"/>
    </row>
    <row r="24" spans="1:16">
      <c r="A24" s="413">
        <v>18</v>
      </c>
      <c r="B24" s="426" t="s">
        <v>534</v>
      </c>
      <c r="C24" s="660">
        <v>0</v>
      </c>
      <c r="D24" s="660">
        <v>920562.79384947463</v>
      </c>
      <c r="E24" s="660">
        <v>557.80708079901228</v>
      </c>
      <c r="F24" s="660">
        <v>0</v>
      </c>
      <c r="G24" s="660">
        <v>1684080</v>
      </c>
      <c r="H24" s="661">
        <f t="shared" si="0"/>
        <v>920004.98676867562</v>
      </c>
      <c r="J24" s="663"/>
      <c r="K24" s="663"/>
      <c r="L24" s="663"/>
      <c r="M24" s="663"/>
      <c r="N24" s="663"/>
      <c r="O24" s="663"/>
      <c r="P24" s="663"/>
    </row>
    <row r="25" spans="1:16">
      <c r="A25" s="413">
        <v>19</v>
      </c>
      <c r="B25" s="426" t="s">
        <v>535</v>
      </c>
      <c r="C25" s="660">
        <v>0</v>
      </c>
      <c r="D25" s="660">
        <v>18346883.279857066</v>
      </c>
      <c r="E25" s="660">
        <v>75778.448988284712</v>
      </c>
      <c r="F25" s="660">
        <v>0</v>
      </c>
      <c r="G25" s="660">
        <v>0</v>
      </c>
      <c r="H25" s="661">
        <f t="shared" si="0"/>
        <v>18271104.830868781</v>
      </c>
      <c r="J25" s="663"/>
      <c r="K25" s="663"/>
      <c r="L25" s="663"/>
      <c r="M25" s="663"/>
      <c r="N25" s="663"/>
      <c r="O25" s="663"/>
      <c r="P25" s="663"/>
    </row>
    <row r="26" spans="1:16">
      <c r="A26" s="413">
        <v>20</v>
      </c>
      <c r="B26" s="426" t="s">
        <v>536</v>
      </c>
      <c r="C26" s="660">
        <v>0</v>
      </c>
      <c r="D26" s="660">
        <v>47113337.871537074</v>
      </c>
      <c r="E26" s="660">
        <v>2831620.3841985031</v>
      </c>
      <c r="F26" s="660">
        <v>0</v>
      </c>
      <c r="G26" s="660">
        <v>0</v>
      </c>
      <c r="H26" s="661">
        <f t="shared" si="0"/>
        <v>44281717.487338573</v>
      </c>
      <c r="J26" s="663"/>
      <c r="K26" s="663"/>
      <c r="L26" s="663"/>
      <c r="M26" s="663"/>
      <c r="N26" s="663"/>
      <c r="O26" s="663"/>
      <c r="P26" s="663"/>
    </row>
    <row r="27" spans="1:16">
      <c r="A27" s="413">
        <v>21</v>
      </c>
      <c r="B27" s="426" t="s">
        <v>537</v>
      </c>
      <c r="C27" s="660">
        <v>0</v>
      </c>
      <c r="D27" s="660">
        <v>5696213.2945425138</v>
      </c>
      <c r="E27" s="660">
        <v>8138.5727297728063</v>
      </c>
      <c r="F27" s="660">
        <v>0</v>
      </c>
      <c r="G27" s="660">
        <v>0</v>
      </c>
      <c r="H27" s="661">
        <f t="shared" si="0"/>
        <v>5688074.7218127409</v>
      </c>
      <c r="J27" s="663"/>
      <c r="K27" s="663"/>
      <c r="L27" s="663"/>
      <c r="M27" s="663"/>
      <c r="N27" s="663"/>
      <c r="O27" s="663"/>
      <c r="P27" s="663"/>
    </row>
    <row r="28" spans="1:16">
      <c r="A28" s="413">
        <v>22</v>
      </c>
      <c r="B28" s="426" t="s">
        <v>538</v>
      </c>
      <c r="C28" s="660">
        <v>21407226.359007016</v>
      </c>
      <c r="D28" s="660">
        <v>37879927.109168746</v>
      </c>
      <c r="E28" s="660">
        <v>18419752.545541722</v>
      </c>
      <c r="F28" s="660">
        <v>0</v>
      </c>
      <c r="G28" s="660">
        <v>0</v>
      </c>
      <c r="H28" s="661">
        <f t="shared" si="0"/>
        <v>40867400.922634035</v>
      </c>
      <c r="J28" s="663"/>
      <c r="K28" s="663"/>
      <c r="L28" s="663"/>
      <c r="M28" s="663"/>
      <c r="N28" s="663"/>
      <c r="O28" s="663"/>
      <c r="P28" s="663"/>
    </row>
    <row r="29" spans="1:16">
      <c r="A29" s="413">
        <v>23</v>
      </c>
      <c r="B29" s="426" t="s">
        <v>539</v>
      </c>
      <c r="C29" s="660">
        <v>6707536.0950415619</v>
      </c>
      <c r="D29" s="660">
        <v>78401609.359376371</v>
      </c>
      <c r="E29" s="660">
        <v>638163.92002219614</v>
      </c>
      <c r="F29" s="660">
        <v>0</v>
      </c>
      <c r="G29" s="660">
        <v>0</v>
      </c>
      <c r="H29" s="661">
        <f t="shared" si="0"/>
        <v>84470981.534395739</v>
      </c>
      <c r="J29" s="663"/>
      <c r="K29" s="663"/>
      <c r="L29" s="663"/>
      <c r="M29" s="663"/>
      <c r="N29" s="663"/>
      <c r="O29" s="663"/>
      <c r="P29" s="663"/>
    </row>
    <row r="30" spans="1:16">
      <c r="A30" s="413">
        <v>24</v>
      </c>
      <c r="B30" s="426" t="s">
        <v>540</v>
      </c>
      <c r="C30" s="660">
        <v>3784842.5036319997</v>
      </c>
      <c r="D30" s="660">
        <v>37107059.987895794</v>
      </c>
      <c r="E30" s="660">
        <v>1223278.7096031448</v>
      </c>
      <c r="F30" s="660">
        <v>0</v>
      </c>
      <c r="G30" s="660">
        <v>0</v>
      </c>
      <c r="H30" s="661">
        <f t="shared" si="0"/>
        <v>39668623.78192465</v>
      </c>
      <c r="J30" s="663"/>
      <c r="K30" s="663"/>
      <c r="L30" s="663"/>
      <c r="M30" s="663"/>
      <c r="N30" s="663"/>
      <c r="O30" s="663"/>
      <c r="P30" s="663"/>
    </row>
    <row r="31" spans="1:16">
      <c r="A31" s="413">
        <v>25</v>
      </c>
      <c r="B31" s="426" t="s">
        <v>541</v>
      </c>
      <c r="C31" s="660">
        <v>6836697.9534760024</v>
      </c>
      <c r="D31" s="660">
        <v>80565453.632874623</v>
      </c>
      <c r="E31" s="660">
        <v>2350846.2972613256</v>
      </c>
      <c r="F31" s="660">
        <v>0</v>
      </c>
      <c r="G31" s="660">
        <v>0</v>
      </c>
      <c r="H31" s="661">
        <f t="shared" si="0"/>
        <v>85051305.289089292</v>
      </c>
      <c r="J31" s="663"/>
      <c r="K31" s="663"/>
      <c r="L31" s="663"/>
      <c r="M31" s="663"/>
      <c r="N31" s="663"/>
      <c r="O31" s="663"/>
      <c r="P31" s="663"/>
    </row>
    <row r="32" spans="1:16">
      <c r="A32" s="413">
        <v>26</v>
      </c>
      <c r="B32" s="426" t="s">
        <v>542</v>
      </c>
      <c r="C32" s="660">
        <v>100805.81859999998</v>
      </c>
      <c r="D32" s="660">
        <v>146325.39642600005</v>
      </c>
      <c r="E32" s="660">
        <v>103543.31032851999</v>
      </c>
      <c r="F32" s="660">
        <v>0</v>
      </c>
      <c r="G32" s="660">
        <v>0</v>
      </c>
      <c r="H32" s="661">
        <f t="shared" si="0"/>
        <v>143587.90469748006</v>
      </c>
      <c r="J32" s="663"/>
      <c r="K32" s="663"/>
      <c r="L32" s="663"/>
      <c r="M32" s="663"/>
      <c r="N32" s="663"/>
      <c r="O32" s="663"/>
      <c r="P32" s="663"/>
    </row>
    <row r="33" spans="1:16">
      <c r="A33" s="413">
        <v>27</v>
      </c>
      <c r="B33" s="413" t="s">
        <v>99</v>
      </c>
      <c r="C33" s="660">
        <v>280979.41200000001</v>
      </c>
      <c r="D33" s="660">
        <v>135074900.55627608</v>
      </c>
      <c r="E33" s="660">
        <v>148266.33158867178</v>
      </c>
      <c r="F33" s="660">
        <v>0</v>
      </c>
      <c r="G33" s="660">
        <v>0</v>
      </c>
      <c r="H33" s="661">
        <f t="shared" si="0"/>
        <v>135207613.6366874</v>
      </c>
      <c r="J33" s="663"/>
      <c r="K33" s="663"/>
      <c r="L33" s="663"/>
      <c r="M33" s="663"/>
      <c r="N33" s="663"/>
      <c r="O33" s="663"/>
      <c r="P33" s="663"/>
    </row>
    <row r="34" spans="1:16">
      <c r="A34" s="413">
        <v>28</v>
      </c>
      <c r="B34" s="416" t="s">
        <v>66</v>
      </c>
      <c r="C34" s="662">
        <f>SUM(C7:C33)</f>
        <v>142969812.92527619</v>
      </c>
      <c r="D34" s="662">
        <f>SUM(D7:D33)</f>
        <v>1941040657.5325544</v>
      </c>
      <c r="E34" s="662">
        <f>SUM(E7:E33)</f>
        <v>57785121.389044032</v>
      </c>
      <c r="F34" s="662">
        <f>SUM(F7:F33)</f>
        <v>0</v>
      </c>
      <c r="G34" s="662">
        <f>SUM(G7:G33)</f>
        <v>2269646.89</v>
      </c>
      <c r="H34" s="698">
        <f t="shared" si="0"/>
        <v>2026225349.0687866</v>
      </c>
      <c r="J34" s="663"/>
      <c r="K34" s="663"/>
      <c r="L34" s="663"/>
      <c r="M34" s="663"/>
      <c r="N34" s="663"/>
      <c r="O34" s="663"/>
      <c r="P34" s="663"/>
    </row>
    <row r="36" spans="1:16">
      <c r="B36" s="33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G15"/>
  <sheetViews>
    <sheetView showGridLines="0" zoomScale="80" zoomScaleNormal="80" workbookViewId="0"/>
  </sheetViews>
  <sheetFormatPr defaultColWidth="9.140625" defaultRowHeight="12.75"/>
  <cols>
    <col min="1" max="1" width="11.85546875" style="335" bestFit="1" customWidth="1"/>
    <col min="2" max="2" width="108" style="335" bestFit="1" customWidth="1"/>
    <col min="3" max="3" width="35.5703125" style="335" customWidth="1"/>
    <col min="4" max="4" width="38.42578125" style="335" customWidth="1"/>
    <col min="5" max="16384" width="9.140625" style="335"/>
  </cols>
  <sheetData>
    <row r="1" spans="1:7" ht="13.5">
      <c r="A1" s="334" t="s">
        <v>108</v>
      </c>
      <c r="B1" s="275" t="str">
        <f>Info!C2</f>
        <v>სს "ბანკი ქართუ"</v>
      </c>
    </row>
    <row r="2" spans="1:7">
      <c r="A2" s="334" t="s">
        <v>109</v>
      </c>
      <c r="B2" s="659">
        <f>'1. key ratios'!B2</f>
        <v>45657</v>
      </c>
    </row>
    <row r="3" spans="1:7">
      <c r="A3" s="336" t="s">
        <v>543</v>
      </c>
    </row>
    <row r="5" spans="1:7">
      <c r="A5" s="844" t="s">
        <v>879</v>
      </c>
      <c r="B5" s="844"/>
      <c r="C5" s="434" t="s">
        <v>562</v>
      </c>
      <c r="D5" s="434" t="s">
        <v>878</v>
      </c>
    </row>
    <row r="6" spans="1:7">
      <c r="A6" s="433">
        <v>1</v>
      </c>
      <c r="B6" s="427" t="s">
        <v>877</v>
      </c>
      <c r="C6" s="665">
        <v>53824304.084576279</v>
      </c>
      <c r="D6" s="665">
        <v>390274.8553699982</v>
      </c>
      <c r="F6" s="663"/>
      <c r="G6" s="663"/>
    </row>
    <row r="7" spans="1:7">
      <c r="A7" s="430">
        <v>2</v>
      </c>
      <c r="B7" s="427" t="s">
        <v>876</v>
      </c>
      <c r="C7" s="665">
        <f>SUM(C8:C9)</f>
        <v>20762236.756344449</v>
      </c>
      <c r="D7" s="665">
        <f>SUM(D8:D9)</f>
        <v>101928.39439505647</v>
      </c>
      <c r="F7" s="663"/>
      <c r="G7" s="663"/>
    </row>
    <row r="8" spans="1:7">
      <c r="A8" s="432">
        <v>2.1</v>
      </c>
      <c r="B8" s="431" t="s">
        <v>875</v>
      </c>
      <c r="C8" s="664">
        <v>5744502.356034629</v>
      </c>
      <c r="D8" s="664">
        <v>101928.39439505647</v>
      </c>
      <c r="F8" s="663"/>
      <c r="G8" s="663"/>
    </row>
    <row r="9" spans="1:7">
      <c r="A9" s="432">
        <v>2.2000000000000002</v>
      </c>
      <c r="B9" s="431" t="s">
        <v>874</v>
      </c>
      <c r="C9" s="664">
        <v>15017734.40030982</v>
      </c>
      <c r="D9" s="664">
        <v>0</v>
      </c>
      <c r="F9" s="663"/>
      <c r="G9" s="663"/>
    </row>
    <row r="10" spans="1:7">
      <c r="A10" s="433">
        <v>3</v>
      </c>
      <c r="B10" s="427" t="s">
        <v>873</v>
      </c>
      <c r="C10" s="665">
        <f>SUM(C11:C13)</f>
        <v>18099290.191090621</v>
      </c>
      <c r="D10" s="665">
        <f>SUM(D11:D13)</f>
        <v>8018.8173661536584</v>
      </c>
      <c r="F10" s="663"/>
      <c r="G10" s="663"/>
    </row>
    <row r="11" spans="1:7">
      <c r="A11" s="432">
        <v>3.1</v>
      </c>
      <c r="B11" s="431" t="s">
        <v>544</v>
      </c>
      <c r="C11" s="664">
        <v>2269646.89</v>
      </c>
      <c r="D11" s="664">
        <v>0</v>
      </c>
      <c r="F11" s="663"/>
      <c r="G11" s="663"/>
    </row>
    <row r="12" spans="1:7">
      <c r="A12" s="432">
        <v>3.2</v>
      </c>
      <c r="B12" s="431" t="s">
        <v>872</v>
      </c>
      <c r="C12" s="664">
        <v>12033734.286026252</v>
      </c>
      <c r="D12" s="664">
        <v>3063.8977904160015</v>
      </c>
      <c r="F12" s="663"/>
      <c r="G12" s="663"/>
    </row>
    <row r="13" spans="1:7">
      <c r="A13" s="432">
        <v>3.3</v>
      </c>
      <c r="B13" s="431" t="s">
        <v>871</v>
      </c>
      <c r="C13" s="664">
        <v>3795909.0150643666</v>
      </c>
      <c r="D13" s="664">
        <v>4954.9195757376565</v>
      </c>
      <c r="F13" s="663"/>
      <c r="G13" s="663"/>
    </row>
    <row r="14" spans="1:7">
      <c r="A14" s="430">
        <v>4</v>
      </c>
      <c r="B14" s="429" t="s">
        <v>870</v>
      </c>
      <c r="C14" s="664">
        <v>530567.87093142851</v>
      </c>
      <c r="D14" s="664">
        <v>-1.0887291068684135E-11</v>
      </c>
      <c r="F14" s="663"/>
      <c r="G14" s="663"/>
    </row>
    <row r="15" spans="1:7">
      <c r="A15" s="428">
        <v>5</v>
      </c>
      <c r="B15" s="427" t="s">
        <v>869</v>
      </c>
      <c r="C15" s="665">
        <f>C6+C7-C10+C14</f>
        <v>57017818.520761542</v>
      </c>
      <c r="D15" s="665">
        <f>D6+D7-D10+D14</f>
        <v>484184.43239890103</v>
      </c>
      <c r="F15" s="663"/>
      <c r="G15" s="663"/>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H23"/>
  <sheetViews>
    <sheetView showGridLines="0" zoomScale="80" zoomScaleNormal="80" workbookViewId="0"/>
  </sheetViews>
  <sheetFormatPr defaultColWidth="9.140625" defaultRowHeight="12.75"/>
  <cols>
    <col min="1" max="1" width="11.85546875" style="423" bestFit="1" customWidth="1"/>
    <col min="2" max="2" width="128.85546875" style="423" bestFit="1" customWidth="1"/>
    <col min="3" max="3" width="37" style="423" customWidth="1"/>
    <col min="4" max="4" width="50.5703125" style="423" customWidth="1"/>
    <col min="5" max="16384" width="9.140625" style="423"/>
  </cols>
  <sheetData>
    <row r="1" spans="1:8" ht="13.5">
      <c r="A1" s="334" t="s">
        <v>108</v>
      </c>
      <c r="B1" s="275" t="str">
        <f>Info!C2</f>
        <v>სს "ბანკი ქართუ"</v>
      </c>
    </row>
    <row r="2" spans="1:8">
      <c r="A2" s="334" t="s">
        <v>109</v>
      </c>
      <c r="B2" s="659">
        <f>'1. key ratios'!B2</f>
        <v>45657</v>
      </c>
    </row>
    <row r="3" spans="1:8">
      <c r="A3" s="336" t="s">
        <v>545</v>
      </c>
    </row>
    <row r="4" spans="1:8">
      <c r="A4" s="336"/>
    </row>
    <row r="5" spans="1:8" ht="15" customHeight="1">
      <c r="A5" s="845" t="s">
        <v>546</v>
      </c>
      <c r="B5" s="846"/>
      <c r="C5" s="849" t="s">
        <v>547</v>
      </c>
      <c r="D5" s="849" t="s">
        <v>548</v>
      </c>
    </row>
    <row r="6" spans="1:8">
      <c r="A6" s="847"/>
      <c r="B6" s="848"/>
      <c r="C6" s="849"/>
      <c r="D6" s="849"/>
    </row>
    <row r="7" spans="1:8">
      <c r="A7" s="416">
        <v>1</v>
      </c>
      <c r="B7" s="416" t="s">
        <v>549</v>
      </c>
      <c r="C7" s="662">
        <v>152021790.78553757</v>
      </c>
      <c r="D7" s="435"/>
      <c r="G7" s="666"/>
      <c r="H7" s="666"/>
    </row>
    <row r="8" spans="1:8">
      <c r="A8" s="413">
        <v>2</v>
      </c>
      <c r="B8" s="413" t="s">
        <v>550</v>
      </c>
      <c r="C8" s="660">
        <v>31472164.979730837</v>
      </c>
      <c r="D8" s="435"/>
      <c r="G8" s="666"/>
      <c r="H8" s="666"/>
    </row>
    <row r="9" spans="1:8">
      <c r="A9" s="413">
        <v>3</v>
      </c>
      <c r="B9" s="438" t="s">
        <v>551</v>
      </c>
      <c r="C9" s="660">
        <v>2257368.6555850352</v>
      </c>
      <c r="D9" s="435"/>
      <c r="G9" s="666"/>
      <c r="H9" s="666"/>
    </row>
    <row r="10" spans="1:8">
      <c r="A10" s="413">
        <v>4</v>
      </c>
      <c r="B10" s="413" t="s">
        <v>552</v>
      </c>
      <c r="C10" s="662">
        <f>SUM(C11:C17)</f>
        <v>43062490.907577313</v>
      </c>
      <c r="D10" s="435"/>
      <c r="G10" s="666"/>
      <c r="H10" s="666"/>
    </row>
    <row r="11" spans="1:8">
      <c r="A11" s="413">
        <v>5</v>
      </c>
      <c r="B11" s="437" t="s">
        <v>880</v>
      </c>
      <c r="C11" s="660">
        <v>13273.71</v>
      </c>
      <c r="D11" s="435"/>
      <c r="G11" s="666"/>
      <c r="H11" s="666"/>
    </row>
    <row r="12" spans="1:8">
      <c r="A12" s="413">
        <v>6</v>
      </c>
      <c r="B12" s="437" t="s">
        <v>553</v>
      </c>
      <c r="C12" s="660">
        <v>32764915.898741543</v>
      </c>
      <c r="D12" s="435"/>
      <c r="G12" s="666"/>
      <c r="H12" s="666"/>
    </row>
    <row r="13" spans="1:8">
      <c r="A13" s="413">
        <v>7</v>
      </c>
      <c r="B13" s="437" t="s">
        <v>556</v>
      </c>
      <c r="C13" s="660">
        <v>2269646.89</v>
      </c>
      <c r="D13" s="435"/>
      <c r="G13" s="666"/>
      <c r="H13" s="666"/>
    </row>
    <row r="14" spans="1:8">
      <c r="A14" s="413">
        <v>8</v>
      </c>
      <c r="B14" s="437" t="s">
        <v>554</v>
      </c>
      <c r="C14" s="660">
        <v>8014551.389161</v>
      </c>
      <c r="D14" s="660">
        <v>8138356</v>
      </c>
      <c r="G14" s="666"/>
      <c r="H14" s="666"/>
    </row>
    <row r="15" spans="1:8">
      <c r="A15" s="413">
        <v>9</v>
      </c>
      <c r="B15" s="437" t="s">
        <v>555</v>
      </c>
      <c r="C15" s="660">
        <v>0</v>
      </c>
      <c r="D15" s="660">
        <v>0</v>
      </c>
      <c r="G15" s="666"/>
      <c r="H15" s="666"/>
    </row>
    <row r="16" spans="1:8">
      <c r="A16" s="413">
        <v>10</v>
      </c>
      <c r="B16" s="437" t="s">
        <v>557</v>
      </c>
      <c r="C16" s="660">
        <v>0</v>
      </c>
      <c r="D16" s="660">
        <v>0</v>
      </c>
      <c r="G16" s="666"/>
      <c r="H16" s="666"/>
    </row>
    <row r="17" spans="1:8" ht="25.5">
      <c r="A17" s="413">
        <v>11</v>
      </c>
      <c r="B17" s="437" t="s">
        <v>558</v>
      </c>
      <c r="C17" s="660">
        <v>103.01967477034123</v>
      </c>
      <c r="D17" s="435"/>
      <c r="G17" s="666"/>
      <c r="H17" s="666"/>
    </row>
    <row r="18" spans="1:8">
      <c r="A18" s="416">
        <v>12</v>
      </c>
      <c r="B18" s="436" t="s">
        <v>559</v>
      </c>
      <c r="C18" s="662">
        <f>C7+C8+C9-C10</f>
        <v>142688833.51327613</v>
      </c>
      <c r="D18" s="435"/>
      <c r="G18" s="666"/>
      <c r="H18" s="666"/>
    </row>
    <row r="21" spans="1:8">
      <c r="B21" s="334"/>
    </row>
    <row r="22" spans="1:8">
      <c r="B22" s="334"/>
    </row>
    <row r="23" spans="1:8">
      <c r="B23" s="336"/>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AB52"/>
  <sheetViews>
    <sheetView showGridLines="0" zoomScale="80" zoomScaleNormal="80" workbookViewId="0"/>
  </sheetViews>
  <sheetFormatPr defaultColWidth="9.140625" defaultRowHeight="12.75"/>
  <cols>
    <col min="1" max="1" width="11.85546875" style="423" bestFit="1" customWidth="1"/>
    <col min="2" max="2" width="63.85546875" style="423" customWidth="1"/>
    <col min="3" max="3" width="17.42578125" style="423" customWidth="1"/>
    <col min="4" max="18" width="22.28515625" style="423" customWidth="1"/>
    <col min="19" max="19" width="23.28515625" style="423" bestFit="1" customWidth="1"/>
    <col min="20" max="26" width="22.28515625" style="423" customWidth="1"/>
    <col min="27" max="27" width="23.28515625" style="423" bestFit="1" customWidth="1"/>
    <col min="28" max="28" width="20" style="423" customWidth="1"/>
    <col min="29" max="16384" width="9.140625" style="423"/>
  </cols>
  <sheetData>
    <row r="1" spans="1:28" ht="13.5">
      <c r="A1" s="334" t="s">
        <v>108</v>
      </c>
      <c r="B1" s="275" t="str">
        <f>Info!C2</f>
        <v>სს "ბანკი ქართუ"</v>
      </c>
    </row>
    <row r="2" spans="1:28">
      <c r="A2" s="334" t="s">
        <v>109</v>
      </c>
      <c r="B2" s="659">
        <f>'1. key ratios'!B2</f>
        <v>45657</v>
      </c>
      <c r="C2" s="424"/>
    </row>
    <row r="3" spans="1:28">
      <c r="A3" s="336" t="s">
        <v>560</v>
      </c>
    </row>
    <row r="5" spans="1:28" ht="15" customHeight="1">
      <c r="A5" s="850" t="s">
        <v>893</v>
      </c>
      <c r="B5" s="851"/>
      <c r="C5" s="842" t="s">
        <v>892</v>
      </c>
      <c r="D5" s="856"/>
      <c r="E5" s="856"/>
      <c r="F5" s="856"/>
      <c r="G5" s="856"/>
      <c r="H5" s="856"/>
      <c r="I5" s="856"/>
      <c r="J5" s="856"/>
      <c r="K5" s="856"/>
      <c r="L5" s="856"/>
      <c r="M5" s="856"/>
      <c r="N5" s="856"/>
      <c r="O5" s="856"/>
      <c r="P5" s="856"/>
      <c r="Q5" s="856"/>
      <c r="R5" s="856"/>
      <c r="S5" s="856"/>
      <c r="T5" s="449"/>
      <c r="U5" s="449"/>
      <c r="V5" s="449"/>
      <c r="W5" s="449"/>
      <c r="X5" s="449"/>
      <c r="Y5" s="449"/>
      <c r="Z5" s="449"/>
      <c r="AA5" s="448"/>
      <c r="AB5" s="441"/>
    </row>
    <row r="6" spans="1:28">
      <c r="A6" s="852"/>
      <c r="B6" s="853"/>
      <c r="C6" s="857" t="s">
        <v>66</v>
      </c>
      <c r="D6" s="859" t="s">
        <v>891</v>
      </c>
      <c r="E6" s="859"/>
      <c r="F6" s="859"/>
      <c r="G6" s="859"/>
      <c r="H6" s="860" t="s">
        <v>890</v>
      </c>
      <c r="I6" s="861"/>
      <c r="J6" s="861"/>
      <c r="K6" s="862"/>
      <c r="L6" s="446"/>
      <c r="M6" s="863" t="s">
        <v>889</v>
      </c>
      <c r="N6" s="863"/>
      <c r="O6" s="863"/>
      <c r="P6" s="863"/>
      <c r="Q6" s="863"/>
      <c r="R6" s="863"/>
      <c r="S6" s="840"/>
      <c r="T6" s="447"/>
      <c r="U6" s="843" t="s">
        <v>888</v>
      </c>
      <c r="V6" s="843"/>
      <c r="W6" s="843"/>
      <c r="X6" s="843"/>
      <c r="Y6" s="843"/>
      <c r="Z6" s="843"/>
      <c r="AA6" s="841"/>
      <c r="AB6" s="446"/>
    </row>
    <row r="7" spans="1:28" ht="25.5">
      <c r="A7" s="854"/>
      <c r="B7" s="855"/>
      <c r="C7" s="858"/>
      <c r="D7" s="445"/>
      <c r="E7" s="420" t="s">
        <v>561</v>
      </c>
      <c r="F7" s="420" t="s">
        <v>886</v>
      </c>
      <c r="G7" s="420" t="s">
        <v>887</v>
      </c>
      <c r="H7" s="444"/>
      <c r="I7" s="420" t="s">
        <v>561</v>
      </c>
      <c r="J7" s="420" t="s">
        <v>886</v>
      </c>
      <c r="K7" s="420" t="s">
        <v>887</v>
      </c>
      <c r="L7" s="443"/>
      <c r="M7" s="420" t="s">
        <v>561</v>
      </c>
      <c r="N7" s="420" t="s">
        <v>886</v>
      </c>
      <c r="O7" s="420" t="s">
        <v>885</v>
      </c>
      <c r="P7" s="420" t="s">
        <v>884</v>
      </c>
      <c r="Q7" s="420" t="s">
        <v>883</v>
      </c>
      <c r="R7" s="420" t="s">
        <v>882</v>
      </c>
      <c r="S7" s="420" t="s">
        <v>881</v>
      </c>
      <c r="T7" s="442"/>
      <c r="U7" s="420" t="s">
        <v>561</v>
      </c>
      <c r="V7" s="420" t="s">
        <v>886</v>
      </c>
      <c r="W7" s="420" t="s">
        <v>885</v>
      </c>
      <c r="X7" s="420" t="s">
        <v>884</v>
      </c>
      <c r="Y7" s="420" t="s">
        <v>883</v>
      </c>
      <c r="Z7" s="420" t="s">
        <v>882</v>
      </c>
      <c r="AA7" s="420" t="s">
        <v>881</v>
      </c>
      <c r="AB7" s="441"/>
    </row>
    <row r="8" spans="1:28" ht="15">
      <c r="A8" s="440">
        <v>1</v>
      </c>
      <c r="B8" s="416" t="s">
        <v>562</v>
      </c>
      <c r="C8" s="668">
        <f>SUM(C9:C14)</f>
        <v>1125631953.865222</v>
      </c>
      <c r="D8" s="668">
        <f>SUM(D9:D14)</f>
        <v>840384984.96099687</v>
      </c>
      <c r="E8" s="668">
        <f>SUM(E9:E14)</f>
        <v>154501.26552399999</v>
      </c>
      <c r="F8" s="668">
        <f>SUM(F9:F14)</f>
        <v>0</v>
      </c>
      <c r="G8" s="668">
        <f>SUM(G9:G14)</f>
        <v>0</v>
      </c>
      <c r="H8" s="668">
        <f t="shared" ref="H8:AA8" si="0">SUM(H9:H14)</f>
        <v>142558135.39095131</v>
      </c>
      <c r="I8" s="668">
        <f t="shared" si="0"/>
        <v>0</v>
      </c>
      <c r="J8" s="668">
        <f t="shared" si="0"/>
        <v>7144217.858824213</v>
      </c>
      <c r="K8" s="668">
        <f t="shared" si="0"/>
        <v>0</v>
      </c>
      <c r="L8" s="668">
        <f t="shared" si="0"/>
        <v>141415198.16268021</v>
      </c>
      <c r="M8" s="668">
        <f t="shared" si="0"/>
        <v>6194543.4393784003</v>
      </c>
      <c r="N8" s="668">
        <f t="shared" si="0"/>
        <v>594749.75234749424</v>
      </c>
      <c r="O8" s="668">
        <f t="shared" si="0"/>
        <v>10403667.171875687</v>
      </c>
      <c r="P8" s="668">
        <f t="shared" si="0"/>
        <v>10184111.754854003</v>
      </c>
      <c r="Q8" s="668">
        <f t="shared" si="0"/>
        <v>4510922.1681512473</v>
      </c>
      <c r="R8" s="668">
        <f t="shared" si="0"/>
        <v>35839655.154469654</v>
      </c>
      <c r="S8" s="668">
        <f t="shared" si="0"/>
        <v>10132276.096788006</v>
      </c>
      <c r="T8" s="668">
        <f t="shared" si="0"/>
        <v>1273635.350596</v>
      </c>
      <c r="U8" s="668">
        <f t="shared" si="0"/>
        <v>0</v>
      </c>
      <c r="V8" s="668">
        <f t="shared" si="0"/>
        <v>0</v>
      </c>
      <c r="W8" s="668">
        <f t="shared" si="0"/>
        <v>0</v>
      </c>
      <c r="X8" s="668">
        <f t="shared" si="0"/>
        <v>0</v>
      </c>
      <c r="Y8" s="668">
        <f t="shared" si="0"/>
        <v>0</v>
      </c>
      <c r="Z8" s="668">
        <f t="shared" si="0"/>
        <v>0</v>
      </c>
      <c r="AA8" s="668">
        <f t="shared" si="0"/>
        <v>0</v>
      </c>
    </row>
    <row r="9" spans="1:28">
      <c r="A9" s="413">
        <v>1.1000000000000001</v>
      </c>
      <c r="B9" s="430" t="s">
        <v>563</v>
      </c>
      <c r="C9" s="670">
        <v>0</v>
      </c>
      <c r="D9" s="670">
        <v>0</v>
      </c>
      <c r="E9" s="670">
        <v>0</v>
      </c>
      <c r="F9" s="670">
        <v>0</v>
      </c>
      <c r="G9" s="670">
        <v>0</v>
      </c>
      <c r="H9" s="670">
        <v>0</v>
      </c>
      <c r="I9" s="670">
        <v>0</v>
      </c>
      <c r="J9" s="670">
        <v>0</v>
      </c>
      <c r="K9" s="670">
        <v>0</v>
      </c>
      <c r="L9" s="670">
        <v>0</v>
      </c>
      <c r="M9" s="670">
        <v>0</v>
      </c>
      <c r="N9" s="670">
        <v>0</v>
      </c>
      <c r="O9" s="670">
        <v>0</v>
      </c>
      <c r="P9" s="670">
        <v>0</v>
      </c>
      <c r="Q9" s="670">
        <v>0</v>
      </c>
      <c r="R9" s="670">
        <v>0</v>
      </c>
      <c r="S9" s="670">
        <v>0</v>
      </c>
      <c r="T9" s="670">
        <v>0</v>
      </c>
      <c r="U9" s="670">
        <v>0</v>
      </c>
      <c r="V9" s="670">
        <v>0</v>
      </c>
      <c r="W9" s="670">
        <v>0</v>
      </c>
      <c r="X9" s="670">
        <v>0</v>
      </c>
      <c r="Y9" s="670">
        <v>0</v>
      </c>
      <c r="Z9" s="670">
        <v>0</v>
      </c>
      <c r="AA9" s="670">
        <v>0</v>
      </c>
    </row>
    <row r="10" spans="1:28">
      <c r="A10" s="413">
        <v>1.2</v>
      </c>
      <c r="B10" s="430" t="s">
        <v>564</v>
      </c>
      <c r="C10" s="670">
        <v>0</v>
      </c>
      <c r="D10" s="670">
        <v>0</v>
      </c>
      <c r="E10" s="670">
        <v>0</v>
      </c>
      <c r="F10" s="670">
        <v>0</v>
      </c>
      <c r="G10" s="670">
        <v>0</v>
      </c>
      <c r="H10" s="670">
        <v>0</v>
      </c>
      <c r="I10" s="670">
        <v>0</v>
      </c>
      <c r="J10" s="670">
        <v>0</v>
      </c>
      <c r="K10" s="670">
        <v>0</v>
      </c>
      <c r="L10" s="670">
        <v>0</v>
      </c>
      <c r="M10" s="670">
        <v>0</v>
      </c>
      <c r="N10" s="670">
        <v>0</v>
      </c>
      <c r="O10" s="670">
        <v>0</v>
      </c>
      <c r="P10" s="670">
        <v>0</v>
      </c>
      <c r="Q10" s="670">
        <v>0</v>
      </c>
      <c r="R10" s="670">
        <v>0</v>
      </c>
      <c r="S10" s="670">
        <v>0</v>
      </c>
      <c r="T10" s="670">
        <v>0</v>
      </c>
      <c r="U10" s="670">
        <v>0</v>
      </c>
      <c r="V10" s="670">
        <v>0</v>
      </c>
      <c r="W10" s="670">
        <v>0</v>
      </c>
      <c r="X10" s="670">
        <v>0</v>
      </c>
      <c r="Y10" s="670">
        <v>0</v>
      </c>
      <c r="Z10" s="670">
        <v>0</v>
      </c>
      <c r="AA10" s="670">
        <v>0</v>
      </c>
    </row>
    <row r="11" spans="1:28">
      <c r="A11" s="413">
        <v>1.3</v>
      </c>
      <c r="B11" s="430" t="s">
        <v>565</v>
      </c>
      <c r="C11" s="670">
        <v>0</v>
      </c>
      <c r="D11" s="670">
        <v>0</v>
      </c>
      <c r="E11" s="670">
        <v>0</v>
      </c>
      <c r="F11" s="670">
        <v>0</v>
      </c>
      <c r="G11" s="670">
        <v>0</v>
      </c>
      <c r="H11" s="670">
        <v>0</v>
      </c>
      <c r="I11" s="670">
        <v>0</v>
      </c>
      <c r="J11" s="670">
        <v>0</v>
      </c>
      <c r="K11" s="670">
        <v>0</v>
      </c>
      <c r="L11" s="670">
        <v>0</v>
      </c>
      <c r="M11" s="670">
        <v>0</v>
      </c>
      <c r="N11" s="670">
        <v>0</v>
      </c>
      <c r="O11" s="670">
        <v>0</v>
      </c>
      <c r="P11" s="670">
        <v>0</v>
      </c>
      <c r="Q11" s="670">
        <v>0</v>
      </c>
      <c r="R11" s="670">
        <v>0</v>
      </c>
      <c r="S11" s="670">
        <v>0</v>
      </c>
      <c r="T11" s="670">
        <v>0</v>
      </c>
      <c r="U11" s="670">
        <v>0</v>
      </c>
      <c r="V11" s="670">
        <v>0</v>
      </c>
      <c r="W11" s="670">
        <v>0</v>
      </c>
      <c r="X11" s="670">
        <v>0</v>
      </c>
      <c r="Y11" s="670">
        <v>0</v>
      </c>
      <c r="Z11" s="670">
        <v>0</v>
      </c>
      <c r="AA11" s="670">
        <v>0</v>
      </c>
    </row>
    <row r="12" spans="1:28">
      <c r="A12" s="413">
        <v>1.4</v>
      </c>
      <c r="B12" s="430" t="s">
        <v>566</v>
      </c>
      <c r="C12" s="670">
        <v>20057534.240000002</v>
      </c>
      <c r="D12" s="670">
        <v>20057534.240000002</v>
      </c>
      <c r="E12" s="670">
        <v>0</v>
      </c>
      <c r="F12" s="670">
        <v>0</v>
      </c>
      <c r="G12" s="670">
        <v>0</v>
      </c>
      <c r="H12" s="670">
        <v>0</v>
      </c>
      <c r="I12" s="670">
        <v>0</v>
      </c>
      <c r="J12" s="670">
        <v>0</v>
      </c>
      <c r="K12" s="670">
        <v>0</v>
      </c>
      <c r="L12" s="670">
        <v>0</v>
      </c>
      <c r="M12" s="670">
        <v>0</v>
      </c>
      <c r="N12" s="670">
        <v>0</v>
      </c>
      <c r="O12" s="670">
        <v>0</v>
      </c>
      <c r="P12" s="670">
        <v>0</v>
      </c>
      <c r="Q12" s="670">
        <v>0</v>
      </c>
      <c r="R12" s="670">
        <v>0</v>
      </c>
      <c r="S12" s="670">
        <v>0</v>
      </c>
      <c r="T12" s="670">
        <v>0</v>
      </c>
      <c r="U12" s="670">
        <v>0</v>
      </c>
      <c r="V12" s="670">
        <v>0</v>
      </c>
      <c r="W12" s="670">
        <v>0</v>
      </c>
      <c r="X12" s="670">
        <v>0</v>
      </c>
      <c r="Y12" s="670">
        <v>0</v>
      </c>
      <c r="Z12" s="670">
        <v>0</v>
      </c>
      <c r="AA12" s="670">
        <v>0</v>
      </c>
    </row>
    <row r="13" spans="1:28">
      <c r="A13" s="413">
        <v>1.5</v>
      </c>
      <c r="B13" s="430" t="s">
        <v>567</v>
      </c>
      <c r="C13" s="670">
        <v>1105574419.625222</v>
      </c>
      <c r="D13" s="670">
        <v>820327450.72099686</v>
      </c>
      <c r="E13" s="670">
        <v>154501.26552399999</v>
      </c>
      <c r="F13" s="670">
        <v>0</v>
      </c>
      <c r="G13" s="670">
        <v>0</v>
      </c>
      <c r="H13" s="670">
        <v>142558135.39095131</v>
      </c>
      <c r="I13" s="670">
        <v>0</v>
      </c>
      <c r="J13" s="670">
        <v>7144217.858824213</v>
      </c>
      <c r="K13" s="670">
        <v>0</v>
      </c>
      <c r="L13" s="670">
        <v>141415198.16268021</v>
      </c>
      <c r="M13" s="670">
        <v>6194543.4393784003</v>
      </c>
      <c r="N13" s="670">
        <v>594749.75234749424</v>
      </c>
      <c r="O13" s="670">
        <v>10403667.171875687</v>
      </c>
      <c r="P13" s="670">
        <v>10184111.754854003</v>
      </c>
      <c r="Q13" s="670">
        <v>4510922.1681512473</v>
      </c>
      <c r="R13" s="670">
        <v>35839655.154469654</v>
      </c>
      <c r="S13" s="670">
        <v>10132276.096788006</v>
      </c>
      <c r="T13" s="670">
        <v>1273635.350596</v>
      </c>
      <c r="U13" s="670">
        <v>0</v>
      </c>
      <c r="V13" s="670">
        <v>0</v>
      </c>
      <c r="W13" s="670">
        <v>0</v>
      </c>
      <c r="X13" s="670">
        <v>0</v>
      </c>
      <c r="Y13" s="670">
        <v>0</v>
      </c>
      <c r="Z13" s="670">
        <v>0</v>
      </c>
      <c r="AA13" s="670">
        <v>0</v>
      </c>
    </row>
    <row r="14" spans="1:28">
      <c r="A14" s="413">
        <v>1.6</v>
      </c>
      <c r="B14" s="430" t="s">
        <v>568</v>
      </c>
      <c r="C14" s="670">
        <v>0</v>
      </c>
      <c r="D14" s="670">
        <v>0</v>
      </c>
      <c r="E14" s="670">
        <v>0</v>
      </c>
      <c r="F14" s="670">
        <v>0</v>
      </c>
      <c r="G14" s="670">
        <v>0</v>
      </c>
      <c r="H14" s="670">
        <v>0</v>
      </c>
      <c r="I14" s="670">
        <v>0</v>
      </c>
      <c r="J14" s="670">
        <v>0</v>
      </c>
      <c r="K14" s="670">
        <v>0</v>
      </c>
      <c r="L14" s="670">
        <v>0</v>
      </c>
      <c r="M14" s="670">
        <v>0</v>
      </c>
      <c r="N14" s="670">
        <v>0</v>
      </c>
      <c r="O14" s="670">
        <v>0</v>
      </c>
      <c r="P14" s="670">
        <v>0</v>
      </c>
      <c r="Q14" s="670">
        <v>0</v>
      </c>
      <c r="R14" s="670">
        <v>0</v>
      </c>
      <c r="S14" s="670">
        <v>0</v>
      </c>
      <c r="T14" s="670">
        <v>0</v>
      </c>
      <c r="U14" s="670">
        <v>0</v>
      </c>
      <c r="V14" s="670">
        <v>0</v>
      </c>
      <c r="W14" s="670">
        <v>0</v>
      </c>
      <c r="X14" s="670">
        <v>0</v>
      </c>
      <c r="Y14" s="670">
        <v>0</v>
      </c>
      <c r="Z14" s="670">
        <v>0</v>
      </c>
      <c r="AA14" s="670">
        <v>0</v>
      </c>
    </row>
    <row r="15" spans="1:28" ht="15">
      <c r="A15" s="440">
        <v>2</v>
      </c>
      <c r="B15" s="416" t="s">
        <v>569</v>
      </c>
      <c r="C15" s="668">
        <f>SUM(C16:C21)</f>
        <v>68292186.344797894</v>
      </c>
      <c r="D15" s="668">
        <f t="shared" ref="D15:AA15" si="1">SUM(D16:D21)</f>
        <v>68292186.344797894</v>
      </c>
      <c r="E15" s="668">
        <f t="shared" si="1"/>
        <v>0</v>
      </c>
      <c r="F15" s="668">
        <f t="shared" si="1"/>
        <v>0</v>
      </c>
      <c r="G15" s="668">
        <f t="shared" si="1"/>
        <v>0</v>
      </c>
      <c r="H15" s="668">
        <f t="shared" si="1"/>
        <v>0</v>
      </c>
      <c r="I15" s="668">
        <f t="shared" si="1"/>
        <v>0</v>
      </c>
      <c r="J15" s="668">
        <f t="shared" si="1"/>
        <v>0</v>
      </c>
      <c r="K15" s="668">
        <f t="shared" si="1"/>
        <v>0</v>
      </c>
      <c r="L15" s="668">
        <f t="shared" si="1"/>
        <v>0</v>
      </c>
      <c r="M15" s="668">
        <f t="shared" si="1"/>
        <v>0</v>
      </c>
      <c r="N15" s="668">
        <f t="shared" si="1"/>
        <v>0</v>
      </c>
      <c r="O15" s="668">
        <f t="shared" si="1"/>
        <v>0</v>
      </c>
      <c r="P15" s="668">
        <f t="shared" si="1"/>
        <v>0</v>
      </c>
      <c r="Q15" s="668">
        <f t="shared" si="1"/>
        <v>0</v>
      </c>
      <c r="R15" s="668">
        <f t="shared" si="1"/>
        <v>0</v>
      </c>
      <c r="S15" s="668">
        <f t="shared" si="1"/>
        <v>0</v>
      </c>
      <c r="T15" s="668">
        <f t="shared" si="1"/>
        <v>0</v>
      </c>
      <c r="U15" s="668">
        <f t="shared" si="1"/>
        <v>0</v>
      </c>
      <c r="V15" s="668">
        <f t="shared" si="1"/>
        <v>0</v>
      </c>
      <c r="W15" s="668">
        <f t="shared" si="1"/>
        <v>0</v>
      </c>
      <c r="X15" s="668">
        <f t="shared" si="1"/>
        <v>0</v>
      </c>
      <c r="Y15" s="668">
        <f t="shared" si="1"/>
        <v>0</v>
      </c>
      <c r="Z15" s="668">
        <f t="shared" si="1"/>
        <v>0</v>
      </c>
      <c r="AA15" s="668">
        <f t="shared" si="1"/>
        <v>0</v>
      </c>
    </row>
    <row r="16" spans="1:28">
      <c r="A16" s="413">
        <v>2.1</v>
      </c>
      <c r="B16" s="430" t="s">
        <v>563</v>
      </c>
      <c r="C16" s="670">
        <v>0</v>
      </c>
      <c r="D16" s="670">
        <v>0</v>
      </c>
      <c r="E16" s="670">
        <v>0</v>
      </c>
      <c r="F16" s="670">
        <v>0</v>
      </c>
      <c r="G16" s="670">
        <v>0</v>
      </c>
      <c r="H16" s="670">
        <v>0</v>
      </c>
      <c r="I16" s="670">
        <v>0</v>
      </c>
      <c r="J16" s="670">
        <v>0</v>
      </c>
      <c r="K16" s="670">
        <v>0</v>
      </c>
      <c r="L16" s="670">
        <v>0</v>
      </c>
      <c r="M16" s="670">
        <v>0</v>
      </c>
      <c r="N16" s="670">
        <v>0</v>
      </c>
      <c r="O16" s="670">
        <v>0</v>
      </c>
      <c r="P16" s="670">
        <v>0</v>
      </c>
      <c r="Q16" s="670">
        <v>0</v>
      </c>
      <c r="R16" s="670">
        <v>0</v>
      </c>
      <c r="S16" s="670">
        <v>0</v>
      </c>
      <c r="T16" s="670">
        <v>0</v>
      </c>
      <c r="U16" s="670">
        <v>0</v>
      </c>
      <c r="V16" s="670">
        <v>0</v>
      </c>
      <c r="W16" s="670">
        <v>0</v>
      </c>
      <c r="X16" s="670">
        <v>0</v>
      </c>
      <c r="Y16" s="670">
        <v>0</v>
      </c>
      <c r="Z16" s="670">
        <v>0</v>
      </c>
      <c r="AA16" s="670">
        <v>0</v>
      </c>
    </row>
    <row r="17" spans="1:27">
      <c r="A17" s="413">
        <v>2.2000000000000002</v>
      </c>
      <c r="B17" s="430" t="s">
        <v>564</v>
      </c>
      <c r="C17" s="670">
        <v>29050979.634797886</v>
      </c>
      <c r="D17" s="670">
        <v>29050979.634797886</v>
      </c>
      <c r="E17" s="670">
        <v>0</v>
      </c>
      <c r="F17" s="670">
        <v>0</v>
      </c>
      <c r="G17" s="670">
        <v>0</v>
      </c>
      <c r="H17" s="670">
        <v>0</v>
      </c>
      <c r="I17" s="670">
        <v>0</v>
      </c>
      <c r="J17" s="670">
        <v>0</v>
      </c>
      <c r="K17" s="670">
        <v>0</v>
      </c>
      <c r="L17" s="670">
        <v>0</v>
      </c>
      <c r="M17" s="670">
        <v>0</v>
      </c>
      <c r="N17" s="670">
        <v>0</v>
      </c>
      <c r="O17" s="670">
        <v>0</v>
      </c>
      <c r="P17" s="670">
        <v>0</v>
      </c>
      <c r="Q17" s="670">
        <v>0</v>
      </c>
      <c r="R17" s="670">
        <v>0</v>
      </c>
      <c r="S17" s="670">
        <v>0</v>
      </c>
      <c r="T17" s="670">
        <v>0</v>
      </c>
      <c r="U17" s="670">
        <v>0</v>
      </c>
      <c r="V17" s="670">
        <v>0</v>
      </c>
      <c r="W17" s="670">
        <v>0</v>
      </c>
      <c r="X17" s="670">
        <v>0</v>
      </c>
      <c r="Y17" s="670">
        <v>0</v>
      </c>
      <c r="Z17" s="670">
        <v>0</v>
      </c>
      <c r="AA17" s="670">
        <v>0</v>
      </c>
    </row>
    <row r="18" spans="1:27">
      <c r="A18" s="413">
        <v>2.2999999999999998</v>
      </c>
      <c r="B18" s="430" t="s">
        <v>565</v>
      </c>
      <c r="C18" s="670">
        <v>0</v>
      </c>
      <c r="D18" s="670">
        <v>0</v>
      </c>
      <c r="E18" s="670">
        <v>0</v>
      </c>
      <c r="F18" s="670">
        <v>0</v>
      </c>
      <c r="G18" s="670">
        <v>0</v>
      </c>
      <c r="H18" s="670">
        <v>0</v>
      </c>
      <c r="I18" s="670">
        <v>0</v>
      </c>
      <c r="J18" s="670">
        <v>0</v>
      </c>
      <c r="K18" s="670">
        <v>0</v>
      </c>
      <c r="L18" s="670">
        <v>0</v>
      </c>
      <c r="M18" s="670">
        <v>0</v>
      </c>
      <c r="N18" s="670">
        <v>0</v>
      </c>
      <c r="O18" s="670">
        <v>0</v>
      </c>
      <c r="P18" s="670">
        <v>0</v>
      </c>
      <c r="Q18" s="670">
        <v>0</v>
      </c>
      <c r="R18" s="670">
        <v>0</v>
      </c>
      <c r="S18" s="670">
        <v>0</v>
      </c>
      <c r="T18" s="670">
        <v>0</v>
      </c>
      <c r="U18" s="670">
        <v>0</v>
      </c>
      <c r="V18" s="670">
        <v>0</v>
      </c>
      <c r="W18" s="670">
        <v>0</v>
      </c>
      <c r="X18" s="670">
        <v>0</v>
      </c>
      <c r="Y18" s="670">
        <v>0</v>
      </c>
      <c r="Z18" s="670">
        <v>0</v>
      </c>
      <c r="AA18" s="670">
        <v>0</v>
      </c>
    </row>
    <row r="19" spans="1:27">
      <c r="A19" s="413">
        <v>2.4</v>
      </c>
      <c r="B19" s="430" t="s">
        <v>566</v>
      </c>
      <c r="C19" s="670">
        <v>21063685.699999999</v>
      </c>
      <c r="D19" s="670">
        <v>21063685.699999999</v>
      </c>
      <c r="E19" s="670">
        <v>0</v>
      </c>
      <c r="F19" s="670">
        <v>0</v>
      </c>
      <c r="G19" s="670">
        <v>0</v>
      </c>
      <c r="H19" s="670">
        <v>0</v>
      </c>
      <c r="I19" s="670">
        <v>0</v>
      </c>
      <c r="J19" s="670">
        <v>0</v>
      </c>
      <c r="K19" s="670">
        <v>0</v>
      </c>
      <c r="L19" s="670">
        <v>0</v>
      </c>
      <c r="M19" s="670">
        <v>0</v>
      </c>
      <c r="N19" s="670">
        <v>0</v>
      </c>
      <c r="O19" s="670">
        <v>0</v>
      </c>
      <c r="P19" s="670">
        <v>0</v>
      </c>
      <c r="Q19" s="670">
        <v>0</v>
      </c>
      <c r="R19" s="670">
        <v>0</v>
      </c>
      <c r="S19" s="670">
        <v>0</v>
      </c>
      <c r="T19" s="670">
        <v>0</v>
      </c>
      <c r="U19" s="670">
        <v>0</v>
      </c>
      <c r="V19" s="670">
        <v>0</v>
      </c>
      <c r="W19" s="670">
        <v>0</v>
      </c>
      <c r="X19" s="670">
        <v>0</v>
      </c>
      <c r="Y19" s="670">
        <v>0</v>
      </c>
      <c r="Z19" s="670">
        <v>0</v>
      </c>
      <c r="AA19" s="670">
        <v>0</v>
      </c>
    </row>
    <row r="20" spans="1:27">
      <c r="A20" s="413">
        <v>2.5</v>
      </c>
      <c r="B20" s="430" t="s">
        <v>567</v>
      </c>
      <c r="C20" s="670">
        <v>18177521.010000002</v>
      </c>
      <c r="D20" s="670">
        <v>18177521.010000002</v>
      </c>
      <c r="E20" s="670">
        <v>0</v>
      </c>
      <c r="F20" s="670">
        <v>0</v>
      </c>
      <c r="G20" s="670">
        <v>0</v>
      </c>
      <c r="H20" s="670">
        <v>0</v>
      </c>
      <c r="I20" s="670">
        <v>0</v>
      </c>
      <c r="J20" s="670">
        <v>0</v>
      </c>
      <c r="K20" s="670">
        <v>0</v>
      </c>
      <c r="L20" s="670">
        <v>0</v>
      </c>
      <c r="M20" s="670">
        <v>0</v>
      </c>
      <c r="N20" s="670">
        <v>0</v>
      </c>
      <c r="O20" s="670">
        <v>0</v>
      </c>
      <c r="P20" s="670">
        <v>0</v>
      </c>
      <c r="Q20" s="670">
        <v>0</v>
      </c>
      <c r="R20" s="670">
        <v>0</v>
      </c>
      <c r="S20" s="670">
        <v>0</v>
      </c>
      <c r="T20" s="670">
        <v>0</v>
      </c>
      <c r="U20" s="670">
        <v>0</v>
      </c>
      <c r="V20" s="670">
        <v>0</v>
      </c>
      <c r="W20" s="670">
        <v>0</v>
      </c>
      <c r="X20" s="670">
        <v>0</v>
      </c>
      <c r="Y20" s="670">
        <v>0</v>
      </c>
      <c r="Z20" s="670">
        <v>0</v>
      </c>
      <c r="AA20" s="670">
        <v>0</v>
      </c>
    </row>
    <row r="21" spans="1:27">
      <c r="A21" s="413">
        <v>2.6</v>
      </c>
      <c r="B21" s="430" t="s">
        <v>568</v>
      </c>
      <c r="C21" s="670">
        <v>0</v>
      </c>
      <c r="D21" s="670">
        <v>0</v>
      </c>
      <c r="E21" s="670">
        <v>0</v>
      </c>
      <c r="F21" s="670">
        <v>0</v>
      </c>
      <c r="G21" s="670">
        <v>0</v>
      </c>
      <c r="H21" s="670">
        <v>0</v>
      </c>
      <c r="I21" s="670">
        <v>0</v>
      </c>
      <c r="J21" s="670">
        <v>0</v>
      </c>
      <c r="K21" s="670">
        <v>0</v>
      </c>
      <c r="L21" s="670">
        <v>0</v>
      </c>
      <c r="M21" s="670">
        <v>0</v>
      </c>
      <c r="N21" s="670">
        <v>0</v>
      </c>
      <c r="O21" s="670">
        <v>0</v>
      </c>
      <c r="P21" s="670">
        <v>0</v>
      </c>
      <c r="Q21" s="670">
        <v>0</v>
      </c>
      <c r="R21" s="670">
        <v>0</v>
      </c>
      <c r="S21" s="670">
        <v>0</v>
      </c>
      <c r="T21" s="670">
        <v>0</v>
      </c>
      <c r="U21" s="670">
        <v>0</v>
      </c>
      <c r="V21" s="670">
        <v>0</v>
      </c>
      <c r="W21" s="670">
        <v>0</v>
      </c>
      <c r="X21" s="670">
        <v>0</v>
      </c>
      <c r="Y21" s="670">
        <v>0</v>
      </c>
      <c r="Z21" s="670">
        <v>0</v>
      </c>
      <c r="AA21" s="670">
        <v>0</v>
      </c>
    </row>
    <row r="22" spans="1:27" ht="15">
      <c r="A22" s="440">
        <v>3</v>
      </c>
      <c r="B22" s="416" t="s">
        <v>570</v>
      </c>
      <c r="C22" s="668">
        <f>SUM(C23:C28)</f>
        <v>199349554.23809999</v>
      </c>
      <c r="D22" s="668">
        <f>SUM(D23:D28)</f>
        <v>196306823.17809996</v>
      </c>
      <c r="E22" s="669"/>
      <c r="F22" s="669"/>
      <c r="G22" s="669"/>
      <c r="H22" s="668">
        <f>SUM(H23:H28)</f>
        <v>140509.50999999995</v>
      </c>
      <c r="I22" s="669"/>
      <c r="J22" s="669"/>
      <c r="K22" s="669"/>
      <c r="L22" s="668">
        <f>SUM(L23:L28)</f>
        <v>2902221.55</v>
      </c>
      <c r="M22" s="669"/>
      <c r="N22" s="669"/>
      <c r="O22" s="669"/>
      <c r="P22" s="669"/>
      <c r="Q22" s="669"/>
      <c r="R22" s="669"/>
      <c r="S22" s="669"/>
      <c r="T22" s="668">
        <f>SUM(T23:T28)</f>
        <v>0</v>
      </c>
      <c r="U22" s="439"/>
      <c r="V22" s="439"/>
      <c r="W22" s="439"/>
      <c r="X22" s="439"/>
      <c r="Y22" s="439"/>
      <c r="Z22" s="439"/>
      <c r="AA22" s="439"/>
    </row>
    <row r="23" spans="1:27">
      <c r="A23" s="413">
        <v>3.1</v>
      </c>
      <c r="B23" s="430" t="s">
        <v>563</v>
      </c>
      <c r="C23" s="670">
        <v>0</v>
      </c>
      <c r="D23" s="670">
        <v>0</v>
      </c>
      <c r="E23" s="439"/>
      <c r="F23" s="439"/>
      <c r="G23" s="439"/>
      <c r="H23" s="670">
        <v>0</v>
      </c>
      <c r="I23" s="439"/>
      <c r="J23" s="439"/>
      <c r="K23" s="439"/>
      <c r="L23" s="670">
        <v>0</v>
      </c>
      <c r="M23" s="439"/>
      <c r="N23" s="439"/>
      <c r="O23" s="439"/>
      <c r="P23" s="439"/>
      <c r="Q23" s="439"/>
      <c r="R23" s="439"/>
      <c r="S23" s="439"/>
      <c r="T23" s="670">
        <v>0</v>
      </c>
      <c r="U23" s="439"/>
      <c r="V23" s="439"/>
      <c r="W23" s="439"/>
      <c r="X23" s="439"/>
      <c r="Y23" s="439"/>
      <c r="Z23" s="439"/>
      <c r="AA23" s="439"/>
    </row>
    <row r="24" spans="1:27">
      <c r="A24" s="413">
        <v>3.2</v>
      </c>
      <c r="B24" s="430" t="s">
        <v>564</v>
      </c>
      <c r="C24" s="670">
        <v>0</v>
      </c>
      <c r="D24" s="670">
        <v>0</v>
      </c>
      <c r="E24" s="439"/>
      <c r="F24" s="439"/>
      <c r="G24" s="439"/>
      <c r="H24" s="670">
        <v>0</v>
      </c>
      <c r="I24" s="439"/>
      <c r="J24" s="439"/>
      <c r="K24" s="439"/>
      <c r="L24" s="670">
        <v>0</v>
      </c>
      <c r="M24" s="439"/>
      <c r="N24" s="439"/>
      <c r="O24" s="439"/>
      <c r="P24" s="439"/>
      <c r="Q24" s="439"/>
      <c r="R24" s="439"/>
      <c r="S24" s="439"/>
      <c r="T24" s="670">
        <v>0</v>
      </c>
      <c r="U24" s="439"/>
      <c r="V24" s="439"/>
      <c r="W24" s="439"/>
      <c r="X24" s="439"/>
      <c r="Y24" s="439"/>
      <c r="Z24" s="439"/>
      <c r="AA24" s="439"/>
    </row>
    <row r="25" spans="1:27">
      <c r="A25" s="413">
        <v>3.3</v>
      </c>
      <c r="B25" s="430" t="s">
        <v>565</v>
      </c>
      <c r="C25" s="670">
        <v>0</v>
      </c>
      <c r="D25" s="670">
        <v>0</v>
      </c>
      <c r="E25" s="439"/>
      <c r="F25" s="439"/>
      <c r="G25" s="439"/>
      <c r="H25" s="670">
        <v>0</v>
      </c>
      <c r="I25" s="439"/>
      <c r="J25" s="439"/>
      <c r="K25" s="439"/>
      <c r="L25" s="670">
        <v>0</v>
      </c>
      <c r="M25" s="439"/>
      <c r="N25" s="439"/>
      <c r="O25" s="439"/>
      <c r="P25" s="439"/>
      <c r="Q25" s="439"/>
      <c r="R25" s="439"/>
      <c r="S25" s="439"/>
      <c r="T25" s="670">
        <v>0</v>
      </c>
      <c r="U25" s="439"/>
      <c r="V25" s="439"/>
      <c r="W25" s="439"/>
      <c r="X25" s="439"/>
      <c r="Y25" s="439"/>
      <c r="Z25" s="439"/>
      <c r="AA25" s="439"/>
    </row>
    <row r="26" spans="1:27">
      <c r="A26" s="413">
        <v>3.4</v>
      </c>
      <c r="B26" s="430" t="s">
        <v>566</v>
      </c>
      <c r="C26" s="670">
        <v>541560.79</v>
      </c>
      <c r="D26" s="670">
        <v>541560.79</v>
      </c>
      <c r="E26" s="439"/>
      <c r="F26" s="439"/>
      <c r="G26" s="439"/>
      <c r="H26" s="670">
        <v>0</v>
      </c>
      <c r="I26" s="439"/>
      <c r="J26" s="439"/>
      <c r="K26" s="439"/>
      <c r="L26" s="670">
        <v>0</v>
      </c>
      <c r="M26" s="439"/>
      <c r="N26" s="439"/>
      <c r="O26" s="439"/>
      <c r="P26" s="439"/>
      <c r="Q26" s="439"/>
      <c r="R26" s="439"/>
      <c r="S26" s="439"/>
      <c r="T26" s="670">
        <v>0</v>
      </c>
      <c r="U26" s="439"/>
      <c r="V26" s="439"/>
      <c r="W26" s="439"/>
      <c r="X26" s="439"/>
      <c r="Y26" s="439"/>
      <c r="Z26" s="439"/>
      <c r="AA26" s="439"/>
    </row>
    <row r="27" spans="1:27">
      <c r="A27" s="413">
        <v>3.5</v>
      </c>
      <c r="B27" s="430" t="s">
        <v>567</v>
      </c>
      <c r="C27" s="670">
        <v>198807993.4481</v>
      </c>
      <c r="D27" s="670">
        <v>195765262.38809997</v>
      </c>
      <c r="E27" s="439"/>
      <c r="F27" s="439"/>
      <c r="G27" s="439"/>
      <c r="H27" s="670">
        <v>140509.50999999995</v>
      </c>
      <c r="I27" s="439"/>
      <c r="J27" s="439"/>
      <c r="K27" s="439"/>
      <c r="L27" s="670">
        <v>2902221.55</v>
      </c>
      <c r="M27" s="439"/>
      <c r="N27" s="439"/>
      <c r="O27" s="439"/>
      <c r="P27" s="439"/>
      <c r="Q27" s="439"/>
      <c r="R27" s="439"/>
      <c r="S27" s="439"/>
      <c r="T27" s="670">
        <v>0</v>
      </c>
      <c r="U27" s="439"/>
      <c r="V27" s="439"/>
      <c r="W27" s="439"/>
      <c r="X27" s="439"/>
      <c r="Y27" s="439"/>
      <c r="Z27" s="439"/>
      <c r="AA27" s="439"/>
    </row>
    <row r="28" spans="1:27">
      <c r="A28" s="413">
        <v>3.6</v>
      </c>
      <c r="B28" s="430" t="s">
        <v>568</v>
      </c>
      <c r="C28" s="670">
        <v>0</v>
      </c>
      <c r="D28" s="670">
        <v>0</v>
      </c>
      <c r="E28" s="439"/>
      <c r="F28" s="439"/>
      <c r="G28" s="439"/>
      <c r="H28" s="670">
        <v>0</v>
      </c>
      <c r="I28" s="439"/>
      <c r="J28" s="439"/>
      <c r="K28" s="439"/>
      <c r="L28" s="670">
        <v>0</v>
      </c>
      <c r="M28" s="439"/>
      <c r="N28" s="439"/>
      <c r="O28" s="439"/>
      <c r="P28" s="439"/>
      <c r="Q28" s="439"/>
      <c r="R28" s="439"/>
      <c r="S28" s="439"/>
      <c r="T28" s="670">
        <v>0</v>
      </c>
      <c r="U28" s="439"/>
      <c r="V28" s="439"/>
      <c r="W28" s="439"/>
      <c r="X28" s="439"/>
      <c r="Y28" s="439"/>
      <c r="Z28" s="439"/>
      <c r="AA28" s="439"/>
    </row>
    <row r="32" spans="1:2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row>
    <row r="33" spans="3:27">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row>
    <row r="34" spans="3:2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row>
    <row r="35" spans="3:27">
      <c r="C35" s="667"/>
      <c r="D35" s="667"/>
      <c r="E35" s="667"/>
      <c r="F35" s="667"/>
      <c r="G35" s="667"/>
      <c r="H35" s="667"/>
      <c r="I35" s="667"/>
      <c r="J35" s="667"/>
      <c r="K35" s="667"/>
      <c r="L35" s="667"/>
      <c r="M35" s="667"/>
      <c r="N35" s="667"/>
      <c r="O35" s="667"/>
      <c r="P35" s="667"/>
      <c r="Q35" s="667"/>
      <c r="R35" s="667"/>
      <c r="S35" s="667"/>
      <c r="T35" s="667"/>
      <c r="U35" s="667"/>
      <c r="V35" s="667"/>
      <c r="W35" s="667"/>
      <c r="X35" s="667"/>
      <c r="Y35" s="667"/>
      <c r="Z35" s="667"/>
      <c r="AA35" s="667"/>
    </row>
    <row r="36" spans="3:27">
      <c r="C36" s="667"/>
      <c r="D36" s="667"/>
      <c r="E36" s="667"/>
      <c r="F36" s="667"/>
      <c r="G36" s="667"/>
      <c r="H36" s="667"/>
      <c r="I36" s="667"/>
      <c r="J36" s="667"/>
      <c r="K36" s="667"/>
      <c r="L36" s="667"/>
      <c r="M36" s="667"/>
      <c r="N36" s="667"/>
      <c r="O36" s="667"/>
      <c r="P36" s="667"/>
      <c r="Q36" s="667"/>
      <c r="R36" s="667"/>
      <c r="S36" s="667"/>
      <c r="T36" s="667"/>
      <c r="U36" s="667"/>
      <c r="V36" s="667"/>
      <c r="W36" s="667"/>
      <c r="X36" s="667"/>
      <c r="Y36" s="667"/>
      <c r="Z36" s="667"/>
      <c r="AA36" s="667"/>
    </row>
    <row r="37" spans="3:27">
      <c r="C37" s="667"/>
      <c r="D37" s="667"/>
      <c r="E37" s="667"/>
      <c r="F37" s="667"/>
      <c r="G37" s="667"/>
      <c r="H37" s="667"/>
      <c r="I37" s="667"/>
      <c r="J37" s="667"/>
      <c r="K37" s="667"/>
      <c r="L37" s="667"/>
      <c r="M37" s="667"/>
      <c r="N37" s="667"/>
      <c r="O37" s="667"/>
      <c r="P37" s="667"/>
      <c r="Q37" s="667"/>
      <c r="R37" s="667"/>
      <c r="S37" s="667"/>
      <c r="T37" s="667"/>
      <c r="U37" s="667"/>
      <c r="V37" s="667"/>
      <c r="W37" s="667"/>
      <c r="X37" s="667"/>
      <c r="Y37" s="667"/>
      <c r="Z37" s="667"/>
      <c r="AA37" s="667"/>
    </row>
    <row r="38" spans="3:27">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row>
    <row r="39" spans="3:27">
      <c r="C39" s="667"/>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row>
    <row r="40" spans="3:27">
      <c r="C40" s="667"/>
      <c r="D40" s="667"/>
      <c r="E40" s="667"/>
      <c r="F40" s="667"/>
      <c r="G40" s="667"/>
      <c r="H40" s="667"/>
      <c r="I40" s="667"/>
      <c r="J40" s="667"/>
      <c r="K40" s="667"/>
      <c r="L40" s="667"/>
      <c r="M40" s="667"/>
      <c r="N40" s="667"/>
      <c r="O40" s="667"/>
      <c r="P40" s="667"/>
      <c r="Q40" s="667"/>
      <c r="R40" s="667"/>
      <c r="S40" s="667"/>
      <c r="T40" s="667"/>
      <c r="U40" s="667"/>
      <c r="V40" s="667"/>
      <c r="W40" s="667"/>
      <c r="X40" s="667"/>
      <c r="Y40" s="667"/>
      <c r="Z40" s="667"/>
      <c r="AA40" s="667"/>
    </row>
    <row r="41" spans="3:27">
      <c r="C41" s="667"/>
      <c r="D41" s="667"/>
      <c r="E41" s="667"/>
      <c r="F41" s="667"/>
      <c r="G41" s="667"/>
      <c r="H41" s="667"/>
      <c r="I41" s="667"/>
      <c r="J41" s="667"/>
      <c r="K41" s="667"/>
      <c r="L41" s="667"/>
      <c r="M41" s="667"/>
      <c r="N41" s="667"/>
      <c r="O41" s="667"/>
      <c r="P41" s="667"/>
      <c r="Q41" s="667"/>
      <c r="R41" s="667"/>
      <c r="S41" s="667"/>
      <c r="T41" s="667"/>
      <c r="U41" s="667"/>
      <c r="V41" s="667"/>
      <c r="W41" s="667"/>
      <c r="X41" s="667"/>
      <c r="Y41" s="667"/>
      <c r="Z41" s="667"/>
      <c r="AA41" s="667"/>
    </row>
    <row r="42" spans="3:27">
      <c r="C42" s="667"/>
      <c r="D42" s="667"/>
      <c r="E42" s="667"/>
      <c r="F42" s="667"/>
      <c r="G42" s="667"/>
      <c r="H42" s="667"/>
      <c r="I42" s="667"/>
      <c r="J42" s="667"/>
      <c r="K42" s="667"/>
      <c r="L42" s="667"/>
      <c r="M42" s="667"/>
      <c r="N42" s="667"/>
      <c r="O42" s="667"/>
      <c r="P42" s="667"/>
      <c r="Q42" s="667"/>
      <c r="R42" s="667"/>
      <c r="S42" s="667"/>
      <c r="T42" s="667"/>
      <c r="U42" s="667"/>
      <c r="V42" s="667"/>
      <c r="W42" s="667"/>
      <c r="X42" s="667"/>
      <c r="Y42" s="667"/>
      <c r="Z42" s="667"/>
      <c r="AA42" s="667"/>
    </row>
    <row r="43" spans="3:27">
      <c r="C43" s="667"/>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row>
    <row r="44" spans="3:27">
      <c r="C44" s="667"/>
      <c r="D44" s="667"/>
      <c r="E44" s="667"/>
      <c r="F44" s="667"/>
      <c r="G44" s="667"/>
      <c r="H44" s="667"/>
      <c r="I44" s="667"/>
      <c r="J44" s="667"/>
      <c r="K44" s="667"/>
      <c r="L44" s="667"/>
      <c r="M44" s="667"/>
      <c r="N44" s="667"/>
      <c r="O44" s="667"/>
      <c r="P44" s="667"/>
      <c r="Q44" s="667"/>
      <c r="R44" s="667"/>
      <c r="S44" s="667"/>
      <c r="T44" s="667"/>
      <c r="U44" s="667"/>
      <c r="V44" s="667"/>
      <c r="W44" s="667"/>
      <c r="X44" s="667"/>
      <c r="Y44" s="667"/>
      <c r="Z44" s="667"/>
      <c r="AA44" s="667"/>
    </row>
    <row r="45" spans="3:27">
      <c r="C45" s="667"/>
      <c r="D45" s="667"/>
      <c r="E45" s="667"/>
      <c r="F45" s="667"/>
      <c r="G45" s="667"/>
      <c r="H45" s="667"/>
      <c r="I45" s="667"/>
      <c r="J45" s="667"/>
      <c r="K45" s="667"/>
      <c r="L45" s="667"/>
      <c r="M45" s="667"/>
      <c r="N45" s="667"/>
      <c r="O45" s="667"/>
      <c r="P45" s="667"/>
      <c r="Q45" s="667"/>
      <c r="R45" s="667"/>
      <c r="S45" s="667"/>
      <c r="T45" s="667"/>
      <c r="U45" s="667"/>
      <c r="V45" s="667"/>
      <c r="W45" s="667"/>
      <c r="X45" s="667"/>
      <c r="Y45" s="667"/>
      <c r="Z45" s="667"/>
      <c r="AA45" s="667"/>
    </row>
    <row r="46" spans="3:27">
      <c r="C46" s="667"/>
      <c r="D46" s="667"/>
      <c r="E46" s="667"/>
      <c r="F46" s="667"/>
      <c r="G46" s="667"/>
      <c r="H46" s="667"/>
      <c r="I46" s="667"/>
      <c r="J46" s="667"/>
      <c r="K46" s="667"/>
      <c r="L46" s="667"/>
      <c r="M46" s="667"/>
      <c r="N46" s="667"/>
      <c r="O46" s="667"/>
      <c r="P46" s="667"/>
      <c r="Q46" s="667"/>
      <c r="R46" s="667"/>
      <c r="S46" s="667"/>
      <c r="T46" s="667"/>
      <c r="U46" s="667"/>
      <c r="V46" s="667"/>
      <c r="W46" s="667"/>
      <c r="X46" s="667"/>
      <c r="Y46" s="667"/>
      <c r="Z46" s="667"/>
      <c r="AA46" s="667"/>
    </row>
    <row r="47" spans="3:27">
      <c r="C47" s="667"/>
      <c r="D47" s="667"/>
      <c r="E47" s="667"/>
      <c r="F47" s="667"/>
      <c r="G47" s="667"/>
      <c r="H47" s="667"/>
      <c r="I47" s="667"/>
      <c r="J47" s="667"/>
      <c r="K47" s="667"/>
      <c r="L47" s="667"/>
      <c r="M47" s="667"/>
      <c r="N47" s="667"/>
      <c r="O47" s="667"/>
      <c r="P47" s="667"/>
      <c r="Q47" s="667"/>
      <c r="R47" s="667"/>
      <c r="S47" s="667"/>
      <c r="T47" s="667"/>
      <c r="U47" s="667"/>
      <c r="V47" s="667"/>
      <c r="W47" s="667"/>
      <c r="X47" s="667"/>
      <c r="Y47" s="667"/>
      <c r="Z47" s="667"/>
      <c r="AA47" s="667"/>
    </row>
    <row r="48" spans="3:27">
      <c r="C48" s="667"/>
      <c r="D48" s="667"/>
      <c r="E48" s="667"/>
      <c r="F48" s="667"/>
      <c r="G48" s="667"/>
      <c r="H48" s="667"/>
      <c r="I48" s="667"/>
      <c r="J48" s="667"/>
      <c r="K48" s="667"/>
      <c r="L48" s="667"/>
      <c r="M48" s="667"/>
      <c r="N48" s="667"/>
      <c r="O48" s="667"/>
      <c r="P48" s="667"/>
      <c r="Q48" s="667"/>
      <c r="R48" s="667"/>
      <c r="S48" s="667"/>
      <c r="T48" s="667"/>
      <c r="U48" s="667"/>
      <c r="V48" s="667"/>
      <c r="W48" s="667"/>
      <c r="X48" s="667"/>
      <c r="Y48" s="667"/>
      <c r="Z48" s="667"/>
      <c r="AA48" s="667"/>
    </row>
    <row r="49" spans="3:27">
      <c r="C49" s="667"/>
      <c r="D49" s="667"/>
      <c r="E49" s="667"/>
      <c r="F49" s="667"/>
      <c r="G49" s="667"/>
      <c r="H49" s="667"/>
      <c r="I49" s="667"/>
      <c r="J49" s="667"/>
      <c r="K49" s="667"/>
      <c r="L49" s="667"/>
      <c r="M49" s="667"/>
      <c r="N49" s="667"/>
      <c r="O49" s="667"/>
      <c r="P49" s="667"/>
      <c r="Q49" s="667"/>
      <c r="R49" s="667"/>
      <c r="S49" s="667"/>
      <c r="T49" s="667"/>
      <c r="U49" s="667"/>
      <c r="V49" s="667"/>
      <c r="W49" s="667"/>
      <c r="X49" s="667"/>
      <c r="Y49" s="667"/>
      <c r="Z49" s="667"/>
      <c r="AA49" s="667"/>
    </row>
    <row r="50" spans="3:27">
      <c r="C50" s="667"/>
      <c r="D50" s="667"/>
      <c r="E50" s="667"/>
      <c r="F50" s="667"/>
      <c r="G50" s="667"/>
      <c r="H50" s="667"/>
      <c r="I50" s="667"/>
      <c r="J50" s="667"/>
      <c r="K50" s="667"/>
      <c r="L50" s="667"/>
      <c r="M50" s="667"/>
      <c r="N50" s="667"/>
      <c r="O50" s="667"/>
      <c r="P50" s="667"/>
      <c r="Q50" s="667"/>
      <c r="R50" s="667"/>
      <c r="S50" s="667"/>
      <c r="T50" s="667"/>
      <c r="U50" s="667"/>
      <c r="V50" s="667"/>
      <c r="W50" s="667"/>
      <c r="X50" s="667"/>
      <c r="Y50" s="667"/>
      <c r="Z50" s="667"/>
      <c r="AA50" s="667"/>
    </row>
    <row r="51" spans="3:27">
      <c r="C51" s="667"/>
      <c r="D51" s="667"/>
      <c r="E51" s="667"/>
      <c r="F51" s="667"/>
      <c r="G51" s="667"/>
      <c r="H51" s="667"/>
      <c r="I51" s="667"/>
      <c r="J51" s="667"/>
      <c r="K51" s="667"/>
      <c r="L51" s="667"/>
      <c r="M51" s="667"/>
      <c r="N51" s="667"/>
      <c r="O51" s="667"/>
      <c r="P51" s="667"/>
      <c r="Q51" s="667"/>
      <c r="R51" s="667"/>
      <c r="S51" s="667"/>
      <c r="T51" s="667"/>
      <c r="U51" s="667"/>
      <c r="V51" s="667"/>
      <c r="W51" s="667"/>
      <c r="X51" s="667"/>
      <c r="Y51" s="667"/>
      <c r="Z51" s="667"/>
      <c r="AA51" s="667"/>
    </row>
    <row r="52" spans="3:27">
      <c r="C52" s="667"/>
      <c r="D52" s="667"/>
      <c r="E52" s="667"/>
      <c r="F52" s="667"/>
      <c r="G52" s="667"/>
      <c r="H52" s="667"/>
      <c r="I52" s="667"/>
      <c r="J52" s="667"/>
      <c r="K52" s="667"/>
      <c r="L52" s="667"/>
      <c r="M52" s="667"/>
      <c r="N52" s="667"/>
      <c r="O52" s="667"/>
      <c r="P52" s="667"/>
      <c r="Q52" s="667"/>
      <c r="R52" s="667"/>
      <c r="S52" s="667"/>
      <c r="T52" s="667"/>
      <c r="U52" s="667"/>
      <c r="V52" s="667"/>
      <c r="W52" s="667"/>
      <c r="X52" s="667"/>
      <c r="Y52" s="667"/>
      <c r="Z52" s="667"/>
      <c r="AA52" s="66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A39"/>
  <sheetViews>
    <sheetView showGridLines="0" zoomScale="80" zoomScaleNormal="80" workbookViewId="0"/>
  </sheetViews>
  <sheetFormatPr defaultColWidth="9.140625" defaultRowHeight="12.75"/>
  <cols>
    <col min="1" max="1" width="11.85546875" style="423" bestFit="1" customWidth="1"/>
    <col min="2" max="2" width="90.28515625" style="423" bestFit="1" customWidth="1"/>
    <col min="3" max="3" width="20.140625" style="423" customWidth="1"/>
    <col min="4" max="4" width="22.28515625" style="423" customWidth="1"/>
    <col min="5" max="7" width="17.140625" style="423" customWidth="1"/>
    <col min="8" max="8" width="22.28515625" style="423" customWidth="1"/>
    <col min="9" max="10" width="17.140625" style="423" customWidth="1"/>
    <col min="11" max="27" width="22.28515625" style="423" customWidth="1"/>
    <col min="28" max="16384" width="9.140625" style="423"/>
  </cols>
  <sheetData>
    <row r="1" spans="1:27" ht="13.5">
      <c r="A1" s="334" t="s">
        <v>108</v>
      </c>
      <c r="B1" s="275" t="str">
        <f>Info!C2</f>
        <v>სს "ბანკი ქართუ"</v>
      </c>
    </row>
    <row r="2" spans="1:27">
      <c r="A2" s="334" t="s">
        <v>109</v>
      </c>
      <c r="B2" s="659">
        <f>'1. key ratios'!B2</f>
        <v>45657</v>
      </c>
    </row>
    <row r="3" spans="1:27">
      <c r="A3" s="336" t="s">
        <v>571</v>
      </c>
      <c r="C3" s="425"/>
    </row>
    <row r="4" spans="1:27" ht="13.5" thickBot="1">
      <c r="A4" s="336"/>
      <c r="B4" s="425"/>
      <c r="C4" s="425"/>
    </row>
    <row r="5" spans="1:27" ht="13.5" customHeight="1">
      <c r="A5" s="868" t="s">
        <v>900</v>
      </c>
      <c r="B5" s="869"/>
      <c r="C5" s="865" t="s">
        <v>572</v>
      </c>
      <c r="D5" s="866"/>
      <c r="E5" s="866"/>
      <c r="F5" s="866"/>
      <c r="G5" s="866"/>
      <c r="H5" s="866"/>
      <c r="I5" s="866"/>
      <c r="J5" s="866"/>
      <c r="K5" s="866"/>
      <c r="L5" s="866"/>
      <c r="M5" s="866"/>
      <c r="N5" s="866"/>
      <c r="O5" s="866"/>
      <c r="P5" s="866"/>
      <c r="Q5" s="866"/>
      <c r="R5" s="866"/>
      <c r="S5" s="866"/>
      <c r="T5" s="866"/>
      <c r="U5" s="866"/>
      <c r="V5" s="866"/>
      <c r="W5" s="866"/>
      <c r="X5" s="866"/>
      <c r="Y5" s="866"/>
      <c r="Z5" s="866"/>
      <c r="AA5" s="867"/>
    </row>
    <row r="6" spans="1:27" ht="12" customHeight="1">
      <c r="A6" s="870"/>
      <c r="B6" s="871"/>
      <c r="C6" s="874" t="s">
        <v>66</v>
      </c>
      <c r="D6" s="839" t="s">
        <v>891</v>
      </c>
      <c r="E6" s="839"/>
      <c r="F6" s="839"/>
      <c r="G6" s="839"/>
      <c r="H6" s="860" t="s">
        <v>890</v>
      </c>
      <c r="I6" s="861"/>
      <c r="J6" s="861"/>
      <c r="K6" s="861"/>
      <c r="L6" s="447"/>
      <c r="M6" s="843" t="s">
        <v>889</v>
      </c>
      <c r="N6" s="843"/>
      <c r="O6" s="843"/>
      <c r="P6" s="843"/>
      <c r="Q6" s="843"/>
      <c r="R6" s="843"/>
      <c r="S6" s="841"/>
      <c r="T6" s="447"/>
      <c r="U6" s="843" t="s">
        <v>888</v>
      </c>
      <c r="V6" s="843"/>
      <c r="W6" s="843"/>
      <c r="X6" s="843"/>
      <c r="Y6" s="843"/>
      <c r="Z6" s="843"/>
      <c r="AA6" s="864"/>
    </row>
    <row r="7" spans="1:27" ht="38.25">
      <c r="A7" s="872"/>
      <c r="B7" s="873"/>
      <c r="C7" s="875"/>
      <c r="D7" s="445"/>
      <c r="E7" s="420" t="s">
        <v>561</v>
      </c>
      <c r="F7" s="420" t="s">
        <v>886</v>
      </c>
      <c r="G7" s="420" t="s">
        <v>887</v>
      </c>
      <c r="H7" s="424"/>
      <c r="I7" s="420" t="s">
        <v>561</v>
      </c>
      <c r="J7" s="420" t="s">
        <v>886</v>
      </c>
      <c r="K7" s="420" t="s">
        <v>887</v>
      </c>
      <c r="L7" s="442"/>
      <c r="M7" s="420" t="s">
        <v>561</v>
      </c>
      <c r="N7" s="420" t="s">
        <v>899</v>
      </c>
      <c r="O7" s="420" t="s">
        <v>898</v>
      </c>
      <c r="P7" s="420" t="s">
        <v>897</v>
      </c>
      <c r="Q7" s="420" t="s">
        <v>896</v>
      </c>
      <c r="R7" s="420" t="s">
        <v>895</v>
      </c>
      <c r="S7" s="420" t="s">
        <v>881</v>
      </c>
      <c r="T7" s="442"/>
      <c r="U7" s="420" t="s">
        <v>561</v>
      </c>
      <c r="V7" s="420" t="s">
        <v>899</v>
      </c>
      <c r="W7" s="420" t="s">
        <v>898</v>
      </c>
      <c r="X7" s="420" t="s">
        <v>897</v>
      </c>
      <c r="Y7" s="420" t="s">
        <v>896</v>
      </c>
      <c r="Z7" s="420" t="s">
        <v>895</v>
      </c>
      <c r="AA7" s="572" t="s">
        <v>881</v>
      </c>
    </row>
    <row r="8" spans="1:27">
      <c r="A8" s="471">
        <v>1</v>
      </c>
      <c r="B8" s="470" t="s">
        <v>562</v>
      </c>
      <c r="C8" s="672">
        <v>1125631953.8652227</v>
      </c>
      <c r="D8" s="662">
        <v>840384984.96099687</v>
      </c>
      <c r="E8" s="662">
        <v>154501.26552399999</v>
      </c>
      <c r="F8" s="662">
        <v>0</v>
      </c>
      <c r="G8" s="662">
        <v>0</v>
      </c>
      <c r="H8" s="662">
        <v>142558135.39095131</v>
      </c>
      <c r="I8" s="662">
        <v>0</v>
      </c>
      <c r="J8" s="662">
        <v>7144217.858824213</v>
      </c>
      <c r="K8" s="662">
        <v>0</v>
      </c>
      <c r="L8" s="662">
        <v>141415198.16268021</v>
      </c>
      <c r="M8" s="662">
        <v>6194543.4393784003</v>
      </c>
      <c r="N8" s="662">
        <v>594749.75234749424</v>
      </c>
      <c r="O8" s="662">
        <v>10403667.171875687</v>
      </c>
      <c r="P8" s="662">
        <v>10184111.754854003</v>
      </c>
      <c r="Q8" s="662">
        <v>4510922.1681512473</v>
      </c>
      <c r="R8" s="662">
        <v>35839655.154469654</v>
      </c>
      <c r="S8" s="662">
        <v>10132276.096788006</v>
      </c>
      <c r="T8" s="662">
        <v>1273635.350596</v>
      </c>
      <c r="U8" s="662">
        <v>0</v>
      </c>
      <c r="V8" s="662">
        <v>0</v>
      </c>
      <c r="W8" s="662">
        <v>0</v>
      </c>
      <c r="X8" s="662">
        <v>0</v>
      </c>
      <c r="Y8" s="662">
        <v>0</v>
      </c>
      <c r="Z8" s="662">
        <v>0</v>
      </c>
      <c r="AA8" s="673">
        <v>0</v>
      </c>
    </row>
    <row r="9" spans="1:27">
      <c r="A9" s="463">
        <v>1.1000000000000001</v>
      </c>
      <c r="B9" s="469" t="s">
        <v>573</v>
      </c>
      <c r="C9" s="674">
        <v>1096241526.4254541</v>
      </c>
      <c r="D9" s="660">
        <v>826672421.01199555</v>
      </c>
      <c r="E9" s="660">
        <v>154501.26552399999</v>
      </c>
      <c r="F9" s="660">
        <v>0</v>
      </c>
      <c r="G9" s="660">
        <v>0</v>
      </c>
      <c r="H9" s="660">
        <v>135397031.59368217</v>
      </c>
      <c r="I9" s="660">
        <v>0</v>
      </c>
      <c r="J9" s="660">
        <v>5769094.0847336361</v>
      </c>
      <c r="K9" s="660">
        <v>0</v>
      </c>
      <c r="L9" s="660">
        <v>132898438.46918128</v>
      </c>
      <c r="M9" s="660">
        <v>6194543.4393784003</v>
      </c>
      <c r="N9" s="660">
        <v>591336.7485474943</v>
      </c>
      <c r="O9" s="660">
        <v>10401581.937975688</v>
      </c>
      <c r="P9" s="660">
        <v>10180355.629554002</v>
      </c>
      <c r="Q9" s="660">
        <v>4506400.7292512534</v>
      </c>
      <c r="R9" s="660">
        <v>35771703.599569604</v>
      </c>
      <c r="S9" s="660">
        <v>10057141.977588</v>
      </c>
      <c r="T9" s="660">
        <v>1273635.350596</v>
      </c>
      <c r="U9" s="660">
        <v>0</v>
      </c>
      <c r="V9" s="660">
        <v>0</v>
      </c>
      <c r="W9" s="660">
        <v>0</v>
      </c>
      <c r="X9" s="660">
        <v>0</v>
      </c>
      <c r="Y9" s="660">
        <v>0</v>
      </c>
      <c r="Z9" s="660">
        <v>0</v>
      </c>
      <c r="AA9" s="671">
        <v>0</v>
      </c>
    </row>
    <row r="10" spans="1:27">
      <c r="A10" s="467" t="s">
        <v>157</v>
      </c>
      <c r="B10" s="468" t="s">
        <v>574</v>
      </c>
      <c r="C10" s="675">
        <v>962423173.26043391</v>
      </c>
      <c r="D10" s="660">
        <v>717776332.49635172</v>
      </c>
      <c r="E10" s="660">
        <v>154501.26552399999</v>
      </c>
      <c r="F10" s="660">
        <v>0</v>
      </c>
      <c r="G10" s="660">
        <v>0</v>
      </c>
      <c r="H10" s="660">
        <v>135393582.63368216</v>
      </c>
      <c r="I10" s="660">
        <v>0</v>
      </c>
      <c r="J10" s="660">
        <v>5769094.0847336361</v>
      </c>
      <c r="K10" s="660">
        <v>0</v>
      </c>
      <c r="L10" s="660">
        <v>107979622.77980492</v>
      </c>
      <c r="M10" s="660">
        <v>6194543.4393784003</v>
      </c>
      <c r="N10" s="660">
        <v>591336.7485474943</v>
      </c>
      <c r="O10" s="660">
        <v>10401581.937975688</v>
      </c>
      <c r="P10" s="660">
        <v>8984502.0455940012</v>
      </c>
      <c r="Q10" s="660">
        <v>3635618.2792512532</v>
      </c>
      <c r="R10" s="660">
        <v>34325267.439569607</v>
      </c>
      <c r="S10" s="660">
        <v>10057141.977588</v>
      </c>
      <c r="T10" s="660">
        <v>1273635.350596</v>
      </c>
      <c r="U10" s="660">
        <v>0</v>
      </c>
      <c r="V10" s="660">
        <v>0</v>
      </c>
      <c r="W10" s="660">
        <v>0</v>
      </c>
      <c r="X10" s="660">
        <v>0</v>
      </c>
      <c r="Y10" s="660">
        <v>0</v>
      </c>
      <c r="Z10" s="660">
        <v>0</v>
      </c>
      <c r="AA10" s="671">
        <v>0</v>
      </c>
    </row>
    <row r="11" spans="1:27">
      <c r="A11" s="465" t="s">
        <v>575</v>
      </c>
      <c r="B11" s="466" t="s">
        <v>576</v>
      </c>
      <c r="C11" s="676">
        <v>394710245.47613645</v>
      </c>
      <c r="D11" s="660">
        <v>309433946.81667525</v>
      </c>
      <c r="E11" s="660">
        <v>154501.26552399999</v>
      </c>
      <c r="F11" s="660">
        <v>0</v>
      </c>
      <c r="G11" s="660">
        <v>0</v>
      </c>
      <c r="H11" s="660">
        <v>30467548.562888328</v>
      </c>
      <c r="I11" s="660">
        <v>0</v>
      </c>
      <c r="J11" s="660">
        <v>5041565.7189100161</v>
      </c>
      <c r="K11" s="660">
        <v>0</v>
      </c>
      <c r="L11" s="660">
        <v>53535114.745976567</v>
      </c>
      <c r="M11" s="660">
        <v>5037386.834632</v>
      </c>
      <c r="N11" s="660">
        <v>591336.7485474943</v>
      </c>
      <c r="O11" s="660">
        <v>10401581.937975688</v>
      </c>
      <c r="P11" s="660">
        <v>4932030.4958759993</v>
      </c>
      <c r="Q11" s="660">
        <v>466488.73603125312</v>
      </c>
      <c r="R11" s="660">
        <v>10488972.26920159</v>
      </c>
      <c r="S11" s="660">
        <v>3265086.8118119999</v>
      </c>
      <c r="T11" s="660">
        <v>1273635.350596</v>
      </c>
      <c r="U11" s="660">
        <v>0</v>
      </c>
      <c r="V11" s="660">
        <v>0</v>
      </c>
      <c r="W11" s="660">
        <v>0</v>
      </c>
      <c r="X11" s="660">
        <v>0</v>
      </c>
      <c r="Y11" s="660">
        <v>0</v>
      </c>
      <c r="Z11" s="660">
        <v>0</v>
      </c>
      <c r="AA11" s="671">
        <v>0</v>
      </c>
    </row>
    <row r="12" spans="1:27">
      <c r="A12" s="465" t="s">
        <v>577</v>
      </c>
      <c r="B12" s="466" t="s">
        <v>578</v>
      </c>
      <c r="C12" s="676">
        <v>66202867.527395464</v>
      </c>
      <c r="D12" s="660">
        <v>39516943.204603054</v>
      </c>
      <c r="E12" s="660">
        <v>0</v>
      </c>
      <c r="F12" s="660">
        <v>0</v>
      </c>
      <c r="G12" s="660">
        <v>0</v>
      </c>
      <c r="H12" s="660">
        <v>3360012.8271739986</v>
      </c>
      <c r="I12" s="660">
        <v>0</v>
      </c>
      <c r="J12" s="660">
        <v>727528.36582361988</v>
      </c>
      <c r="K12" s="660">
        <v>0</v>
      </c>
      <c r="L12" s="660">
        <v>23325911.495618403</v>
      </c>
      <c r="M12" s="660">
        <v>1157156.6047463999</v>
      </c>
      <c r="N12" s="660">
        <v>0</v>
      </c>
      <c r="O12" s="660">
        <v>0</v>
      </c>
      <c r="P12" s="660">
        <v>0</v>
      </c>
      <c r="Q12" s="660">
        <v>0</v>
      </c>
      <c r="R12" s="660">
        <v>452432.67</v>
      </c>
      <c r="S12" s="660">
        <v>6278922.2208720008</v>
      </c>
      <c r="T12" s="660">
        <v>0</v>
      </c>
      <c r="U12" s="660">
        <v>0</v>
      </c>
      <c r="V12" s="660">
        <v>0</v>
      </c>
      <c r="W12" s="660">
        <v>0</v>
      </c>
      <c r="X12" s="660">
        <v>0</v>
      </c>
      <c r="Y12" s="660">
        <v>0</v>
      </c>
      <c r="Z12" s="660">
        <v>0</v>
      </c>
      <c r="AA12" s="671">
        <v>0</v>
      </c>
    </row>
    <row r="13" spans="1:27">
      <c r="A13" s="465" t="s">
        <v>579</v>
      </c>
      <c r="B13" s="466" t="s">
        <v>580</v>
      </c>
      <c r="C13" s="676">
        <v>102706026.02107108</v>
      </c>
      <c r="D13" s="660">
        <v>102706026.02107108</v>
      </c>
      <c r="E13" s="660">
        <v>0</v>
      </c>
      <c r="F13" s="660">
        <v>0</v>
      </c>
      <c r="G13" s="660">
        <v>0</v>
      </c>
      <c r="H13" s="660">
        <v>0</v>
      </c>
      <c r="I13" s="660">
        <v>0</v>
      </c>
      <c r="J13" s="660">
        <v>0</v>
      </c>
      <c r="K13" s="660">
        <v>0</v>
      </c>
      <c r="L13" s="660">
        <v>0</v>
      </c>
      <c r="M13" s="660">
        <v>0</v>
      </c>
      <c r="N13" s="660">
        <v>0</v>
      </c>
      <c r="O13" s="660">
        <v>0</v>
      </c>
      <c r="P13" s="660">
        <v>0</v>
      </c>
      <c r="Q13" s="660">
        <v>0</v>
      </c>
      <c r="R13" s="660">
        <v>0</v>
      </c>
      <c r="S13" s="660">
        <v>0</v>
      </c>
      <c r="T13" s="660">
        <v>0</v>
      </c>
      <c r="U13" s="660">
        <v>0</v>
      </c>
      <c r="V13" s="660">
        <v>0</v>
      </c>
      <c r="W13" s="660">
        <v>0</v>
      </c>
      <c r="X13" s="660">
        <v>0</v>
      </c>
      <c r="Y13" s="660">
        <v>0</v>
      </c>
      <c r="Z13" s="660">
        <v>0</v>
      </c>
      <c r="AA13" s="671">
        <v>0</v>
      </c>
    </row>
    <row r="14" spans="1:27">
      <c r="A14" s="465" t="s">
        <v>581</v>
      </c>
      <c r="B14" s="466" t="s">
        <v>582</v>
      </c>
      <c r="C14" s="676">
        <v>398804034.23583245</v>
      </c>
      <c r="D14" s="660">
        <v>266119416.45400271</v>
      </c>
      <c r="E14" s="660">
        <v>0</v>
      </c>
      <c r="F14" s="660">
        <v>0</v>
      </c>
      <c r="G14" s="660">
        <v>0</v>
      </c>
      <c r="H14" s="660">
        <v>101566021.24361987</v>
      </c>
      <c r="I14" s="660">
        <v>0</v>
      </c>
      <c r="J14" s="660">
        <v>0</v>
      </c>
      <c r="K14" s="660">
        <v>0</v>
      </c>
      <c r="L14" s="660">
        <v>31118596.538210016</v>
      </c>
      <c r="M14" s="660">
        <v>0</v>
      </c>
      <c r="N14" s="660">
        <v>0</v>
      </c>
      <c r="O14" s="660">
        <v>0</v>
      </c>
      <c r="P14" s="660">
        <v>4052471.5497180033</v>
      </c>
      <c r="Q14" s="660">
        <v>3169129.5432199999</v>
      </c>
      <c r="R14" s="660">
        <v>23383862.500368007</v>
      </c>
      <c r="S14" s="660">
        <v>513132.94490399997</v>
      </c>
      <c r="T14" s="660">
        <v>0</v>
      </c>
      <c r="U14" s="660">
        <v>0</v>
      </c>
      <c r="V14" s="660">
        <v>0</v>
      </c>
      <c r="W14" s="660">
        <v>0</v>
      </c>
      <c r="X14" s="660">
        <v>0</v>
      </c>
      <c r="Y14" s="660">
        <v>0</v>
      </c>
      <c r="Z14" s="660">
        <v>0</v>
      </c>
      <c r="AA14" s="671">
        <v>0</v>
      </c>
    </row>
    <row r="15" spans="1:27">
      <c r="A15" s="464">
        <v>1.2</v>
      </c>
      <c r="B15" s="462" t="s">
        <v>894</v>
      </c>
      <c r="C15" s="674">
        <v>56557186.899065405</v>
      </c>
      <c r="D15" s="660">
        <v>4341474.7451552218</v>
      </c>
      <c r="E15" s="660">
        <v>104.30920285044934</v>
      </c>
      <c r="F15" s="660">
        <v>0</v>
      </c>
      <c r="G15" s="660">
        <v>0</v>
      </c>
      <c r="H15" s="660">
        <v>11475313.336213322</v>
      </c>
      <c r="I15" s="660">
        <v>0</v>
      </c>
      <c r="J15" s="660">
        <v>26334.712075551877</v>
      </c>
      <c r="K15" s="660">
        <v>0</v>
      </c>
      <c r="L15" s="660">
        <v>40735941.743675858</v>
      </c>
      <c r="M15" s="660">
        <v>374286.60174585052</v>
      </c>
      <c r="N15" s="660">
        <v>2956.6837427374717</v>
      </c>
      <c r="O15" s="660">
        <v>52007.909690000008</v>
      </c>
      <c r="P15" s="660">
        <v>2738882.1750406441</v>
      </c>
      <c r="Q15" s="660">
        <v>2653381.8165679066</v>
      </c>
      <c r="R15" s="660">
        <v>10850455.319297312</v>
      </c>
      <c r="S15" s="660">
        <v>1742612.0101991647</v>
      </c>
      <c r="T15" s="660">
        <v>4457.0740208750631</v>
      </c>
      <c r="U15" s="660">
        <v>0</v>
      </c>
      <c r="V15" s="660">
        <v>0</v>
      </c>
      <c r="W15" s="660">
        <v>0</v>
      </c>
      <c r="X15" s="660">
        <v>0</v>
      </c>
      <c r="Y15" s="660">
        <v>0</v>
      </c>
      <c r="Z15" s="660">
        <v>0</v>
      </c>
      <c r="AA15" s="671">
        <v>0</v>
      </c>
    </row>
    <row r="16" spans="1:27">
      <c r="A16" s="463">
        <v>1.3</v>
      </c>
      <c r="B16" s="462" t="s">
        <v>583</v>
      </c>
      <c r="C16" s="461"/>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59"/>
    </row>
    <row r="17" spans="1:27" ht="25.5">
      <c r="A17" s="456" t="s">
        <v>584</v>
      </c>
      <c r="B17" s="458" t="s">
        <v>585</v>
      </c>
      <c r="C17" s="674">
        <v>1034577323.6064783</v>
      </c>
      <c r="D17" s="660">
        <v>777767435.21036279</v>
      </c>
      <c r="E17" s="660">
        <v>154501.26552399999</v>
      </c>
      <c r="F17" s="660">
        <v>0</v>
      </c>
      <c r="G17" s="660">
        <v>0</v>
      </c>
      <c r="H17" s="660">
        <v>135072743.47881374</v>
      </c>
      <c r="I17" s="660">
        <v>0</v>
      </c>
      <c r="J17" s="660">
        <v>5769094.0847336361</v>
      </c>
      <c r="K17" s="660">
        <v>0</v>
      </c>
      <c r="L17" s="660">
        <v>120463509.56670661</v>
      </c>
      <c r="M17" s="660">
        <v>6194543.4393784003</v>
      </c>
      <c r="N17" s="660">
        <v>591336.7485474943</v>
      </c>
      <c r="O17" s="660">
        <v>10401581.937975688</v>
      </c>
      <c r="P17" s="660">
        <v>8586643.6705902237</v>
      </c>
      <c r="Q17" s="660">
        <v>2510102.3781149453</v>
      </c>
      <c r="R17" s="660">
        <v>34652842.898017243</v>
      </c>
      <c r="S17" s="660">
        <v>9959415.4326840006</v>
      </c>
      <c r="T17" s="660">
        <v>1273635.350596</v>
      </c>
      <c r="U17" s="660">
        <v>0</v>
      </c>
      <c r="V17" s="660">
        <v>0</v>
      </c>
      <c r="W17" s="660">
        <v>0</v>
      </c>
      <c r="X17" s="660">
        <v>0</v>
      </c>
      <c r="Y17" s="660">
        <v>0</v>
      </c>
      <c r="Z17" s="660">
        <v>0</v>
      </c>
      <c r="AA17" s="671">
        <v>0</v>
      </c>
    </row>
    <row r="18" spans="1:27" ht="25.5">
      <c r="A18" s="454" t="s">
        <v>586</v>
      </c>
      <c r="B18" s="455" t="s">
        <v>587</v>
      </c>
      <c r="C18" s="674">
        <v>833183571.31038475</v>
      </c>
      <c r="D18" s="660">
        <v>612799870.76072574</v>
      </c>
      <c r="E18" s="660">
        <v>154501.26552399999</v>
      </c>
      <c r="F18" s="660">
        <v>0</v>
      </c>
      <c r="G18" s="660">
        <v>0</v>
      </c>
      <c r="H18" s="660">
        <v>117760180.46514498</v>
      </c>
      <c r="I18" s="660">
        <v>0</v>
      </c>
      <c r="J18" s="660">
        <v>5769094.0847336361</v>
      </c>
      <c r="K18" s="660">
        <v>0</v>
      </c>
      <c r="L18" s="660">
        <v>101349884.73391987</v>
      </c>
      <c r="M18" s="660">
        <v>6194543.4393784003</v>
      </c>
      <c r="N18" s="660">
        <v>591336.7485474943</v>
      </c>
      <c r="O18" s="660">
        <v>10401581.937975688</v>
      </c>
      <c r="P18" s="660">
        <v>7551388.0429295916</v>
      </c>
      <c r="Q18" s="660">
        <v>1763782.5781149452</v>
      </c>
      <c r="R18" s="660">
        <v>31098205.642389234</v>
      </c>
      <c r="S18" s="660">
        <v>9959415.4326840006</v>
      </c>
      <c r="T18" s="660">
        <v>1273635.350596</v>
      </c>
      <c r="U18" s="660">
        <v>0</v>
      </c>
      <c r="V18" s="660">
        <v>0</v>
      </c>
      <c r="W18" s="660">
        <v>0</v>
      </c>
      <c r="X18" s="660">
        <v>0</v>
      </c>
      <c r="Y18" s="660">
        <v>0</v>
      </c>
      <c r="Z18" s="660">
        <v>0</v>
      </c>
      <c r="AA18" s="671">
        <v>0</v>
      </c>
    </row>
    <row r="19" spans="1:27">
      <c r="A19" s="456" t="s">
        <v>588</v>
      </c>
      <c r="B19" s="457" t="s">
        <v>589</v>
      </c>
      <c r="C19" s="674">
        <v>1088350611.1394105</v>
      </c>
      <c r="D19" s="660">
        <v>880034280.40862882</v>
      </c>
      <c r="E19" s="660">
        <v>1992700.7344759998</v>
      </c>
      <c r="F19" s="660">
        <v>0</v>
      </c>
      <c r="G19" s="660">
        <v>0</v>
      </c>
      <c r="H19" s="660">
        <v>52894429.715355419</v>
      </c>
      <c r="I19" s="660">
        <v>0</v>
      </c>
      <c r="J19" s="660">
        <v>7162042.0048452727</v>
      </c>
      <c r="K19" s="660">
        <v>0</v>
      </c>
      <c r="L19" s="660">
        <v>143551291.9660235</v>
      </c>
      <c r="M19" s="660">
        <v>5792390.539800941</v>
      </c>
      <c r="N19" s="660">
        <v>2922636.5114525063</v>
      </c>
      <c r="O19" s="660">
        <v>21999419.424234774</v>
      </c>
      <c r="P19" s="660">
        <v>56604957.046989806</v>
      </c>
      <c r="Q19" s="660">
        <v>776529.53319295833</v>
      </c>
      <c r="R19" s="660">
        <v>9663539.6754141618</v>
      </c>
      <c r="S19" s="660">
        <v>8232847.9574643336</v>
      </c>
      <c r="T19" s="660">
        <v>11870609.049403999</v>
      </c>
      <c r="U19" s="660">
        <v>0</v>
      </c>
      <c r="V19" s="660">
        <v>0</v>
      </c>
      <c r="W19" s="660">
        <v>0</v>
      </c>
      <c r="X19" s="660">
        <v>0</v>
      </c>
      <c r="Y19" s="660">
        <v>0</v>
      </c>
      <c r="Z19" s="660">
        <v>0</v>
      </c>
      <c r="AA19" s="671">
        <v>0</v>
      </c>
    </row>
    <row r="20" spans="1:27">
      <c r="A20" s="454" t="s">
        <v>590</v>
      </c>
      <c r="B20" s="455" t="s">
        <v>591</v>
      </c>
      <c r="C20" s="674">
        <v>711186170.53237772</v>
      </c>
      <c r="D20" s="660">
        <v>523544885.14500397</v>
      </c>
      <c r="E20" s="660">
        <v>1914110.3344759999</v>
      </c>
      <c r="F20" s="660">
        <v>0</v>
      </c>
      <c r="G20" s="660">
        <v>0</v>
      </c>
      <c r="H20" s="660">
        <v>40106412.984248705</v>
      </c>
      <c r="I20" s="660">
        <v>0</v>
      </c>
      <c r="J20" s="660">
        <v>5743963.3620082792</v>
      </c>
      <c r="K20" s="660">
        <v>0</v>
      </c>
      <c r="L20" s="660">
        <v>135664263.35372022</v>
      </c>
      <c r="M20" s="660">
        <v>4412635.6144230682</v>
      </c>
      <c r="N20" s="660">
        <v>2375450.8514525061</v>
      </c>
      <c r="O20" s="660">
        <v>21878337.275150359</v>
      </c>
      <c r="P20" s="660">
        <v>55606186.657108061</v>
      </c>
      <c r="Q20" s="660">
        <v>765445.63056016469</v>
      </c>
      <c r="R20" s="660">
        <v>8034416.7616749648</v>
      </c>
      <c r="S20" s="660">
        <v>7487832.3109503537</v>
      </c>
      <c r="T20" s="660">
        <v>11870609.049403999</v>
      </c>
      <c r="U20" s="660">
        <v>0</v>
      </c>
      <c r="V20" s="660">
        <v>0</v>
      </c>
      <c r="W20" s="660">
        <v>0</v>
      </c>
      <c r="X20" s="660">
        <v>0</v>
      </c>
      <c r="Y20" s="660">
        <v>0</v>
      </c>
      <c r="Z20" s="660">
        <v>0</v>
      </c>
      <c r="AA20" s="671">
        <v>0</v>
      </c>
    </row>
    <row r="21" spans="1:27">
      <c r="A21" s="453">
        <v>1.4</v>
      </c>
      <c r="B21" s="452" t="s">
        <v>680</v>
      </c>
      <c r="C21" s="674">
        <v>4954205.267</v>
      </c>
      <c r="D21" s="660">
        <v>2383353.0449999999</v>
      </c>
      <c r="E21" s="660">
        <v>0</v>
      </c>
      <c r="F21" s="660">
        <v>0</v>
      </c>
      <c r="G21" s="660">
        <v>0</v>
      </c>
      <c r="H21" s="660">
        <v>2252530.3420000002</v>
      </c>
      <c r="I21" s="660">
        <v>0</v>
      </c>
      <c r="J21" s="660">
        <v>0</v>
      </c>
      <c r="K21" s="660">
        <v>0</v>
      </c>
      <c r="L21" s="660">
        <v>318321.88</v>
      </c>
      <c r="M21" s="660">
        <v>0</v>
      </c>
      <c r="N21" s="660">
        <v>0</v>
      </c>
      <c r="O21" s="660">
        <v>0</v>
      </c>
      <c r="P21" s="660">
        <v>0</v>
      </c>
      <c r="Q21" s="660">
        <v>0</v>
      </c>
      <c r="R21" s="660">
        <v>318321.88</v>
      </c>
      <c r="S21" s="660">
        <v>0</v>
      </c>
      <c r="T21" s="660">
        <v>0</v>
      </c>
      <c r="U21" s="660">
        <v>0</v>
      </c>
      <c r="V21" s="660">
        <v>0</v>
      </c>
      <c r="W21" s="660">
        <v>0</v>
      </c>
      <c r="X21" s="660">
        <v>0</v>
      </c>
      <c r="Y21" s="660">
        <v>0</v>
      </c>
      <c r="Z21" s="660">
        <v>0</v>
      </c>
      <c r="AA21" s="671">
        <v>0</v>
      </c>
    </row>
    <row r="22" spans="1:27" ht="16.5" customHeight="1" thickBot="1">
      <c r="A22" s="451">
        <v>1.5</v>
      </c>
      <c r="B22" s="450" t="s">
        <v>681</v>
      </c>
      <c r="C22" s="677">
        <v>0</v>
      </c>
      <c r="D22" s="678">
        <v>0</v>
      </c>
      <c r="E22" s="678">
        <v>0</v>
      </c>
      <c r="F22" s="678">
        <v>0</v>
      </c>
      <c r="G22" s="678">
        <v>0</v>
      </c>
      <c r="H22" s="678">
        <v>0</v>
      </c>
      <c r="I22" s="678">
        <v>0</v>
      </c>
      <c r="J22" s="678">
        <v>0</v>
      </c>
      <c r="K22" s="678">
        <v>0</v>
      </c>
      <c r="L22" s="678">
        <v>0</v>
      </c>
      <c r="M22" s="678">
        <v>0</v>
      </c>
      <c r="N22" s="678">
        <v>0</v>
      </c>
      <c r="O22" s="678">
        <v>0</v>
      </c>
      <c r="P22" s="678">
        <v>0</v>
      </c>
      <c r="Q22" s="678">
        <v>0</v>
      </c>
      <c r="R22" s="678">
        <v>0</v>
      </c>
      <c r="S22" s="678">
        <v>0</v>
      </c>
      <c r="T22" s="678">
        <v>0</v>
      </c>
      <c r="U22" s="678">
        <v>0</v>
      </c>
      <c r="V22" s="678">
        <v>0</v>
      </c>
      <c r="W22" s="678">
        <v>0</v>
      </c>
      <c r="X22" s="678">
        <v>0</v>
      </c>
      <c r="Y22" s="678">
        <v>0</v>
      </c>
      <c r="Z22" s="678">
        <v>0</v>
      </c>
      <c r="AA22" s="679">
        <v>0</v>
      </c>
    </row>
    <row r="25" spans="1:27">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row>
    <row r="26" spans="1:27">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row>
    <row r="27" spans="1:2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row>
    <row r="28" spans="1:27">
      <c r="C28" s="667"/>
      <c r="D28" s="667"/>
      <c r="E28" s="667"/>
      <c r="F28" s="667"/>
      <c r="G28" s="667"/>
      <c r="H28" s="667"/>
      <c r="I28" s="667"/>
      <c r="J28" s="667"/>
      <c r="K28" s="667"/>
      <c r="L28" s="667"/>
      <c r="M28" s="667"/>
      <c r="N28" s="667"/>
      <c r="O28" s="667"/>
      <c r="P28" s="667"/>
      <c r="Q28" s="667"/>
      <c r="R28" s="667"/>
      <c r="S28" s="667"/>
      <c r="T28" s="667"/>
      <c r="U28" s="667"/>
      <c r="V28" s="667"/>
      <c r="W28" s="667"/>
      <c r="X28" s="667"/>
      <c r="Y28" s="667"/>
      <c r="Z28" s="667"/>
      <c r="AA28" s="667"/>
    </row>
    <row r="29" spans="1:27">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row>
    <row r="30" spans="1:2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row>
    <row r="31" spans="1:2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row>
    <row r="32" spans="1:2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row>
    <row r="33" spans="3:27">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row>
    <row r="34" spans="3:2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row>
    <row r="35" spans="3:27">
      <c r="C35" s="667"/>
      <c r="D35" s="667"/>
      <c r="E35" s="667"/>
      <c r="F35" s="667"/>
      <c r="G35" s="667"/>
      <c r="H35" s="667"/>
      <c r="I35" s="667"/>
      <c r="J35" s="667"/>
      <c r="K35" s="667"/>
      <c r="L35" s="667"/>
      <c r="M35" s="667"/>
      <c r="N35" s="667"/>
      <c r="O35" s="667"/>
      <c r="P35" s="667"/>
      <c r="Q35" s="667"/>
      <c r="R35" s="667"/>
      <c r="S35" s="667"/>
      <c r="T35" s="667"/>
      <c r="U35" s="667"/>
      <c r="V35" s="667"/>
      <c r="W35" s="667"/>
      <c r="X35" s="667"/>
      <c r="Y35" s="667"/>
      <c r="Z35" s="667"/>
      <c r="AA35" s="667"/>
    </row>
    <row r="36" spans="3:27">
      <c r="C36" s="667"/>
      <c r="D36" s="667"/>
      <c r="E36" s="667"/>
      <c r="F36" s="667"/>
      <c r="G36" s="667"/>
      <c r="H36" s="667"/>
      <c r="I36" s="667"/>
      <c r="J36" s="667"/>
      <c r="K36" s="667"/>
      <c r="L36" s="667"/>
      <c r="M36" s="667"/>
      <c r="N36" s="667"/>
      <c r="O36" s="667"/>
      <c r="P36" s="667"/>
      <c r="Q36" s="667"/>
      <c r="R36" s="667"/>
      <c r="S36" s="667"/>
      <c r="T36" s="667"/>
      <c r="U36" s="667"/>
      <c r="V36" s="667"/>
      <c r="W36" s="667"/>
      <c r="X36" s="667"/>
      <c r="Y36" s="667"/>
      <c r="Z36" s="667"/>
      <c r="AA36" s="667"/>
    </row>
    <row r="37" spans="3:27">
      <c r="C37" s="667"/>
      <c r="D37" s="667"/>
      <c r="E37" s="667"/>
      <c r="F37" s="667"/>
      <c r="G37" s="667"/>
      <c r="H37" s="667"/>
      <c r="I37" s="667"/>
      <c r="J37" s="667"/>
      <c r="K37" s="667"/>
      <c r="L37" s="667"/>
      <c r="M37" s="667"/>
      <c r="N37" s="667"/>
      <c r="O37" s="667"/>
      <c r="P37" s="667"/>
      <c r="Q37" s="667"/>
      <c r="R37" s="667"/>
      <c r="S37" s="667"/>
      <c r="T37" s="667"/>
      <c r="U37" s="667"/>
      <c r="V37" s="667"/>
      <c r="W37" s="667"/>
      <c r="X37" s="667"/>
      <c r="Y37" s="667"/>
      <c r="Z37" s="667"/>
      <c r="AA37" s="667"/>
    </row>
    <row r="38" spans="3:27">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row>
    <row r="39" spans="3:27">
      <c r="C39" s="667"/>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X35"/>
  <sheetViews>
    <sheetView showGridLines="0" zoomScale="80" zoomScaleNormal="80" workbookViewId="0"/>
  </sheetViews>
  <sheetFormatPr defaultColWidth="9.140625" defaultRowHeight="12.75"/>
  <cols>
    <col min="1" max="1" width="11.85546875" style="423" bestFit="1" customWidth="1"/>
    <col min="2" max="2" width="93.42578125" style="423" customWidth="1"/>
    <col min="3" max="3" width="17.42578125" style="423" bestFit="1" customWidth="1"/>
    <col min="4" max="5" width="16.140625" style="423" customWidth="1"/>
    <col min="6" max="6" width="16.140625" style="441" customWidth="1"/>
    <col min="7" max="7" width="25.28515625" style="441" customWidth="1"/>
    <col min="8" max="8" width="16.140625" style="423" customWidth="1"/>
    <col min="9" max="11" width="16.140625" style="441" customWidth="1"/>
    <col min="12" max="12" width="26.28515625" style="441" customWidth="1"/>
    <col min="13" max="14" width="9.140625" style="423"/>
    <col min="15" max="15" width="11.7109375" style="423" bestFit="1" customWidth="1"/>
    <col min="16" max="16384" width="9.140625" style="423"/>
  </cols>
  <sheetData>
    <row r="1" spans="1:24" ht="13.5">
      <c r="A1" s="334" t="s">
        <v>108</v>
      </c>
      <c r="B1" s="275" t="str">
        <f>Info!C2</f>
        <v>სს "ბანკი ქართუ"</v>
      </c>
      <c r="F1" s="423"/>
      <c r="G1" s="423"/>
      <c r="I1" s="423"/>
      <c r="J1" s="423"/>
      <c r="K1" s="423"/>
      <c r="L1" s="423"/>
    </row>
    <row r="2" spans="1:24">
      <c r="A2" s="334" t="s">
        <v>109</v>
      </c>
      <c r="B2" s="659">
        <f>'1. key ratios'!B2</f>
        <v>45657</v>
      </c>
      <c r="F2" s="423"/>
      <c r="G2" s="423"/>
      <c r="I2" s="423"/>
      <c r="J2" s="423"/>
      <c r="K2" s="423"/>
      <c r="L2" s="423"/>
    </row>
    <row r="3" spans="1:24">
      <c r="A3" s="336" t="s">
        <v>594</v>
      </c>
      <c r="F3" s="423"/>
      <c r="G3" s="423"/>
      <c r="I3" s="423"/>
      <c r="J3" s="423"/>
      <c r="K3" s="423"/>
      <c r="L3" s="423"/>
    </row>
    <row r="4" spans="1:24">
      <c r="F4" s="423"/>
      <c r="G4" s="423"/>
      <c r="I4" s="423"/>
      <c r="J4" s="423"/>
      <c r="K4" s="423"/>
      <c r="L4" s="423"/>
    </row>
    <row r="5" spans="1:24" ht="37.5" customHeight="1">
      <c r="A5" s="827" t="s">
        <v>595</v>
      </c>
      <c r="B5" s="828"/>
      <c r="C5" s="876" t="s">
        <v>596</v>
      </c>
      <c r="D5" s="877"/>
      <c r="E5" s="877"/>
      <c r="F5" s="877"/>
      <c r="G5" s="877"/>
      <c r="H5" s="876" t="s">
        <v>906</v>
      </c>
      <c r="I5" s="878"/>
      <c r="J5" s="878"/>
      <c r="K5" s="878"/>
      <c r="L5" s="879"/>
    </row>
    <row r="6" spans="1:24" ht="39.6" customHeight="1">
      <c r="A6" s="831"/>
      <c r="B6" s="832"/>
      <c r="C6" s="340"/>
      <c r="D6" s="421" t="s">
        <v>891</v>
      </c>
      <c r="E6" s="421" t="s">
        <v>890</v>
      </c>
      <c r="F6" s="421" t="s">
        <v>889</v>
      </c>
      <c r="G6" s="421" t="s">
        <v>888</v>
      </c>
      <c r="H6" s="442"/>
      <c r="I6" s="421" t="s">
        <v>891</v>
      </c>
      <c r="J6" s="421" t="s">
        <v>890</v>
      </c>
      <c r="K6" s="421" t="s">
        <v>889</v>
      </c>
      <c r="L6" s="421" t="s">
        <v>888</v>
      </c>
    </row>
    <row r="7" spans="1:24">
      <c r="A7" s="413">
        <v>1</v>
      </c>
      <c r="B7" s="426" t="s">
        <v>518</v>
      </c>
      <c r="C7" s="681">
        <v>7434478.9169090148</v>
      </c>
      <c r="D7" s="660">
        <v>6653800.9406239176</v>
      </c>
      <c r="E7" s="660">
        <v>44586.99</v>
      </c>
      <c r="F7" s="682">
        <v>736090.9862850965</v>
      </c>
      <c r="G7" s="682">
        <v>0</v>
      </c>
      <c r="H7" s="660">
        <v>325074.50950409466</v>
      </c>
      <c r="I7" s="682">
        <v>205730.68281591302</v>
      </c>
      <c r="J7" s="682">
        <v>28545.082700549345</v>
      </c>
      <c r="K7" s="682">
        <v>90798.74398763213</v>
      </c>
      <c r="L7" s="682">
        <v>0</v>
      </c>
      <c r="O7" s="667"/>
      <c r="P7" s="667"/>
      <c r="Q7" s="667"/>
      <c r="R7" s="667"/>
      <c r="S7" s="667"/>
      <c r="T7" s="667"/>
      <c r="U7" s="667"/>
      <c r="V7" s="667"/>
      <c r="W7" s="667"/>
      <c r="X7" s="667"/>
    </row>
    <row r="8" spans="1:24">
      <c r="A8" s="413">
        <v>2</v>
      </c>
      <c r="B8" s="426" t="s">
        <v>519</v>
      </c>
      <c r="C8" s="681">
        <v>22999892.416568238</v>
      </c>
      <c r="D8" s="660">
        <v>22823634.969407223</v>
      </c>
      <c r="E8" s="660">
        <v>7107.1299999999992</v>
      </c>
      <c r="F8" s="682">
        <v>169150.31716102461</v>
      </c>
      <c r="G8" s="682">
        <v>0</v>
      </c>
      <c r="H8" s="660">
        <v>167746.53419753502</v>
      </c>
      <c r="I8" s="682">
        <v>162959.98725297561</v>
      </c>
      <c r="J8" s="682">
        <v>710.71299999999997</v>
      </c>
      <c r="K8" s="682">
        <v>4075.833944559432</v>
      </c>
      <c r="L8" s="682">
        <v>0</v>
      </c>
      <c r="O8" s="667"/>
      <c r="P8" s="667"/>
      <c r="Q8" s="667"/>
      <c r="R8" s="667"/>
      <c r="S8" s="667"/>
      <c r="T8" s="667"/>
      <c r="U8" s="667"/>
      <c r="V8" s="667"/>
      <c r="W8" s="667"/>
      <c r="X8" s="667"/>
    </row>
    <row r="9" spans="1:24">
      <c r="A9" s="413">
        <v>3</v>
      </c>
      <c r="B9" s="426" t="s">
        <v>867</v>
      </c>
      <c r="C9" s="681">
        <v>0</v>
      </c>
      <c r="D9" s="660">
        <v>0</v>
      </c>
      <c r="E9" s="660">
        <v>0</v>
      </c>
      <c r="F9" s="683">
        <v>0</v>
      </c>
      <c r="G9" s="683">
        <v>0</v>
      </c>
      <c r="H9" s="660">
        <v>0</v>
      </c>
      <c r="I9" s="683">
        <v>0</v>
      </c>
      <c r="J9" s="683">
        <v>0</v>
      </c>
      <c r="K9" s="683">
        <v>0</v>
      </c>
      <c r="L9" s="683">
        <v>0</v>
      </c>
      <c r="O9" s="667"/>
      <c r="P9" s="667"/>
      <c r="Q9" s="667"/>
      <c r="R9" s="667"/>
      <c r="S9" s="667"/>
      <c r="T9" s="667"/>
      <c r="U9" s="667"/>
      <c r="V9" s="667"/>
      <c r="W9" s="667"/>
      <c r="X9" s="667"/>
    </row>
    <row r="10" spans="1:24">
      <c r="A10" s="413">
        <v>4</v>
      </c>
      <c r="B10" s="426" t="s">
        <v>520</v>
      </c>
      <c r="C10" s="681">
        <v>105693996.14572918</v>
      </c>
      <c r="D10" s="660">
        <v>72745576.735594288</v>
      </c>
      <c r="E10" s="660">
        <v>8466154.3939025737</v>
      </c>
      <c r="F10" s="683">
        <v>24482265.016232315</v>
      </c>
      <c r="G10" s="683">
        <v>0</v>
      </c>
      <c r="H10" s="660">
        <v>485551.62987080973</v>
      </c>
      <c r="I10" s="683">
        <v>321781.00238406967</v>
      </c>
      <c r="J10" s="683">
        <v>41359.302410000004</v>
      </c>
      <c r="K10" s="683">
        <v>122411.32507674002</v>
      </c>
      <c r="L10" s="683">
        <v>0</v>
      </c>
      <c r="O10" s="667"/>
      <c r="P10" s="667"/>
      <c r="Q10" s="667"/>
      <c r="R10" s="667"/>
      <c r="S10" s="667"/>
      <c r="T10" s="667"/>
      <c r="U10" s="667"/>
      <c r="V10" s="667"/>
      <c r="W10" s="667"/>
      <c r="X10" s="667"/>
    </row>
    <row r="11" spans="1:24">
      <c r="A11" s="413">
        <v>5</v>
      </c>
      <c r="B11" s="426" t="s">
        <v>521</v>
      </c>
      <c r="C11" s="681">
        <v>118347955.12077695</v>
      </c>
      <c r="D11" s="660">
        <v>92672160.799557343</v>
      </c>
      <c r="E11" s="660">
        <v>7298102.9297556533</v>
      </c>
      <c r="F11" s="683">
        <v>18377691.391463999</v>
      </c>
      <c r="G11" s="683">
        <v>0</v>
      </c>
      <c r="H11" s="660">
        <v>4839836.9321817029</v>
      </c>
      <c r="I11" s="683">
        <v>220053.56927240858</v>
      </c>
      <c r="J11" s="683">
        <v>822206.82751833496</v>
      </c>
      <c r="K11" s="683">
        <v>3797576.5353909619</v>
      </c>
      <c r="L11" s="683">
        <v>0</v>
      </c>
      <c r="O11" s="667"/>
      <c r="P11" s="667"/>
      <c r="Q11" s="667"/>
      <c r="R11" s="667"/>
      <c r="S11" s="667"/>
      <c r="T11" s="667"/>
      <c r="U11" s="667"/>
      <c r="V11" s="667"/>
      <c r="W11" s="667"/>
      <c r="X11" s="667"/>
    </row>
    <row r="12" spans="1:24">
      <c r="A12" s="413">
        <v>6</v>
      </c>
      <c r="B12" s="426" t="s">
        <v>522</v>
      </c>
      <c r="C12" s="681">
        <v>42805963.074399449</v>
      </c>
      <c r="D12" s="660">
        <v>41463498.960308872</v>
      </c>
      <c r="E12" s="660">
        <v>1341518.1640905766</v>
      </c>
      <c r="F12" s="683">
        <v>945.95</v>
      </c>
      <c r="G12" s="683">
        <v>0</v>
      </c>
      <c r="H12" s="660">
        <v>90687.264571141059</v>
      </c>
      <c r="I12" s="683">
        <v>83033.723751141064</v>
      </c>
      <c r="J12" s="683">
        <v>6707.5908200000013</v>
      </c>
      <c r="K12" s="683">
        <v>945.95</v>
      </c>
      <c r="L12" s="683">
        <v>0</v>
      </c>
      <c r="O12" s="667"/>
      <c r="P12" s="667"/>
      <c r="Q12" s="667"/>
      <c r="R12" s="667"/>
      <c r="S12" s="667"/>
      <c r="T12" s="667"/>
      <c r="U12" s="667"/>
      <c r="V12" s="667"/>
      <c r="W12" s="667"/>
      <c r="X12" s="667"/>
    </row>
    <row r="13" spans="1:24">
      <c r="A13" s="413">
        <v>7</v>
      </c>
      <c r="B13" s="426" t="s">
        <v>523</v>
      </c>
      <c r="C13" s="681">
        <v>19978257.791506879</v>
      </c>
      <c r="D13" s="660">
        <v>8489483.5769846924</v>
      </c>
      <c r="E13" s="660">
        <v>5447660.3203101894</v>
      </c>
      <c r="F13" s="683">
        <v>6041113.8942120001</v>
      </c>
      <c r="G13" s="683">
        <v>0</v>
      </c>
      <c r="H13" s="660">
        <v>1403027.3172049702</v>
      </c>
      <c r="I13" s="683">
        <v>5542.3800820498227</v>
      </c>
      <c r="J13" s="683">
        <v>174625.30868086492</v>
      </c>
      <c r="K13" s="683">
        <v>1222859.6284420555</v>
      </c>
      <c r="L13" s="683">
        <v>0</v>
      </c>
      <c r="O13" s="667"/>
      <c r="P13" s="667"/>
      <c r="Q13" s="667"/>
      <c r="R13" s="667"/>
      <c r="S13" s="667"/>
      <c r="T13" s="667"/>
      <c r="U13" s="667"/>
      <c r="V13" s="667"/>
      <c r="W13" s="667"/>
      <c r="X13" s="667"/>
    </row>
    <row r="14" spans="1:24">
      <c r="A14" s="413">
        <v>8</v>
      </c>
      <c r="B14" s="426" t="s">
        <v>524</v>
      </c>
      <c r="C14" s="681">
        <v>5464136.6602835963</v>
      </c>
      <c r="D14" s="660">
        <v>5191949.0908940239</v>
      </c>
      <c r="E14" s="660">
        <v>0</v>
      </c>
      <c r="F14" s="683">
        <v>272187.56938957277</v>
      </c>
      <c r="G14" s="683">
        <v>0</v>
      </c>
      <c r="H14" s="660">
        <v>161131.43094838888</v>
      </c>
      <c r="I14" s="683">
        <v>33424.872333491454</v>
      </c>
      <c r="J14" s="683">
        <v>0</v>
      </c>
      <c r="K14" s="683">
        <v>127706.55861489738</v>
      </c>
      <c r="L14" s="683">
        <v>0</v>
      </c>
      <c r="O14" s="667"/>
      <c r="P14" s="667"/>
      <c r="Q14" s="667"/>
      <c r="R14" s="667"/>
      <c r="S14" s="667"/>
      <c r="T14" s="667"/>
      <c r="U14" s="667"/>
      <c r="V14" s="667"/>
      <c r="W14" s="667"/>
      <c r="X14" s="667"/>
    </row>
    <row r="15" spans="1:24">
      <c r="A15" s="413">
        <v>9</v>
      </c>
      <c r="B15" s="426" t="s">
        <v>525</v>
      </c>
      <c r="C15" s="681">
        <v>191145294.1086711</v>
      </c>
      <c r="D15" s="660">
        <v>180872406.38264513</v>
      </c>
      <c r="E15" s="660">
        <v>5501266.67141438</v>
      </c>
      <c r="F15" s="683">
        <v>4771621.0546115739</v>
      </c>
      <c r="G15" s="683">
        <v>0</v>
      </c>
      <c r="H15" s="660">
        <v>3174205.8162686727</v>
      </c>
      <c r="I15" s="683">
        <v>1415796.707342179</v>
      </c>
      <c r="J15" s="683">
        <v>25831.283649682653</v>
      </c>
      <c r="K15" s="683">
        <v>1732577.8252768097</v>
      </c>
      <c r="L15" s="683">
        <v>0</v>
      </c>
      <c r="O15" s="667"/>
      <c r="P15" s="667"/>
      <c r="Q15" s="667"/>
      <c r="R15" s="667"/>
      <c r="S15" s="667"/>
      <c r="T15" s="667"/>
      <c r="U15" s="667"/>
      <c r="V15" s="667"/>
      <c r="W15" s="667"/>
      <c r="X15" s="667"/>
    </row>
    <row r="16" spans="1:24">
      <c r="A16" s="413">
        <v>10</v>
      </c>
      <c r="B16" s="426" t="s">
        <v>526</v>
      </c>
      <c r="C16" s="681">
        <v>4805116.0349808335</v>
      </c>
      <c r="D16" s="660">
        <v>4790607.5349808335</v>
      </c>
      <c r="E16" s="660">
        <v>14508.5</v>
      </c>
      <c r="F16" s="683">
        <v>0</v>
      </c>
      <c r="G16" s="683">
        <v>0</v>
      </c>
      <c r="H16" s="660">
        <v>1060.653425994404</v>
      </c>
      <c r="I16" s="683">
        <v>1033.960795152836</v>
      </c>
      <c r="J16" s="683">
        <v>26.692630841568054</v>
      </c>
      <c r="K16" s="683">
        <v>0</v>
      </c>
      <c r="L16" s="683">
        <v>0</v>
      </c>
      <c r="O16" s="667"/>
      <c r="P16" s="667"/>
      <c r="Q16" s="667"/>
      <c r="R16" s="667"/>
      <c r="S16" s="667"/>
      <c r="T16" s="667"/>
      <c r="U16" s="667"/>
      <c r="V16" s="667"/>
      <c r="W16" s="667"/>
      <c r="X16" s="667"/>
    </row>
    <row r="17" spans="1:24">
      <c r="A17" s="413">
        <v>11</v>
      </c>
      <c r="B17" s="426" t="s">
        <v>527</v>
      </c>
      <c r="C17" s="681">
        <v>342111.63199600001</v>
      </c>
      <c r="D17" s="660">
        <v>342111.63199600001</v>
      </c>
      <c r="E17" s="660">
        <v>0</v>
      </c>
      <c r="F17" s="683">
        <v>0</v>
      </c>
      <c r="G17" s="683">
        <v>0</v>
      </c>
      <c r="H17" s="660">
        <v>88.805680369335192</v>
      </c>
      <c r="I17" s="683">
        <v>88.805680369335192</v>
      </c>
      <c r="J17" s="683">
        <v>0</v>
      </c>
      <c r="K17" s="683">
        <v>0</v>
      </c>
      <c r="L17" s="683">
        <v>0</v>
      </c>
      <c r="O17" s="667"/>
      <c r="P17" s="667"/>
      <c r="Q17" s="667"/>
      <c r="R17" s="667"/>
      <c r="S17" s="667"/>
      <c r="T17" s="667"/>
      <c r="U17" s="667"/>
      <c r="V17" s="667"/>
      <c r="W17" s="667"/>
      <c r="X17" s="667"/>
    </row>
    <row r="18" spans="1:24">
      <c r="A18" s="413">
        <v>12</v>
      </c>
      <c r="B18" s="426" t="s">
        <v>528</v>
      </c>
      <c r="C18" s="681">
        <v>47584310.155619279</v>
      </c>
      <c r="D18" s="660">
        <v>21792176.257328</v>
      </c>
      <c r="E18" s="660">
        <v>0</v>
      </c>
      <c r="F18" s="683">
        <v>25792133.898291279</v>
      </c>
      <c r="G18" s="683">
        <v>0</v>
      </c>
      <c r="H18" s="660">
        <v>10228286.673322329</v>
      </c>
      <c r="I18" s="683">
        <v>60393.642381848251</v>
      </c>
      <c r="J18" s="683">
        <v>0</v>
      </c>
      <c r="K18" s="683">
        <v>10167893.030940482</v>
      </c>
      <c r="L18" s="683">
        <v>0</v>
      </c>
      <c r="O18" s="667"/>
      <c r="P18" s="667"/>
      <c r="Q18" s="667"/>
      <c r="R18" s="667"/>
      <c r="S18" s="667"/>
      <c r="T18" s="667"/>
      <c r="U18" s="667"/>
      <c r="V18" s="667"/>
      <c r="W18" s="667"/>
      <c r="X18" s="667"/>
    </row>
    <row r="19" spans="1:24">
      <c r="A19" s="413">
        <v>13</v>
      </c>
      <c r="B19" s="426" t="s">
        <v>529</v>
      </c>
      <c r="C19" s="681">
        <v>37006806.651301295</v>
      </c>
      <c r="D19" s="660">
        <v>33919593.979984559</v>
      </c>
      <c r="E19" s="660">
        <v>150216.54</v>
      </c>
      <c r="F19" s="683">
        <v>2936996.1313167424</v>
      </c>
      <c r="G19" s="683">
        <v>0</v>
      </c>
      <c r="H19" s="660">
        <v>1629130.9592116042</v>
      </c>
      <c r="I19" s="683">
        <v>459531.56468075945</v>
      </c>
      <c r="J19" s="683">
        <v>4223.7814008448004</v>
      </c>
      <c r="K19" s="683">
        <v>1165375.61313</v>
      </c>
      <c r="L19" s="683">
        <v>0</v>
      </c>
      <c r="O19" s="667"/>
      <c r="P19" s="667"/>
      <c r="Q19" s="667"/>
      <c r="R19" s="667"/>
      <c r="S19" s="667"/>
      <c r="T19" s="667"/>
      <c r="U19" s="667"/>
      <c r="V19" s="667"/>
      <c r="W19" s="667"/>
      <c r="X19" s="667"/>
    </row>
    <row r="20" spans="1:24">
      <c r="A20" s="413">
        <v>14</v>
      </c>
      <c r="B20" s="426" t="s">
        <v>530</v>
      </c>
      <c r="C20" s="681">
        <v>38464844.198396258</v>
      </c>
      <c r="D20" s="660">
        <v>15804757.808865758</v>
      </c>
      <c r="E20" s="660">
        <v>2842337.9170425222</v>
      </c>
      <c r="F20" s="683">
        <v>19247156.626644</v>
      </c>
      <c r="G20" s="683">
        <v>570591.845844</v>
      </c>
      <c r="H20" s="660">
        <v>632983.97446656076</v>
      </c>
      <c r="I20" s="683">
        <v>36746.16622719085</v>
      </c>
      <c r="J20" s="683">
        <v>14625.314128302485</v>
      </c>
      <c r="K20" s="683">
        <v>578759.5348818471</v>
      </c>
      <c r="L20" s="683">
        <v>2852.95922922</v>
      </c>
      <c r="O20" s="667"/>
      <c r="P20" s="667"/>
      <c r="Q20" s="667"/>
      <c r="R20" s="667"/>
      <c r="S20" s="667"/>
      <c r="T20" s="667"/>
      <c r="U20" s="667"/>
      <c r="V20" s="667"/>
      <c r="W20" s="667"/>
      <c r="X20" s="667"/>
    </row>
    <row r="21" spans="1:24">
      <c r="A21" s="413">
        <v>15</v>
      </c>
      <c r="B21" s="426" t="s">
        <v>531</v>
      </c>
      <c r="C21" s="681">
        <v>2185810.4020679998</v>
      </c>
      <c r="D21" s="660">
        <v>1732030.2999999998</v>
      </c>
      <c r="E21" s="660">
        <v>0</v>
      </c>
      <c r="F21" s="683">
        <v>453780.10206800001</v>
      </c>
      <c r="G21" s="683">
        <v>0</v>
      </c>
      <c r="H21" s="660">
        <v>95362.564638709431</v>
      </c>
      <c r="I21" s="683">
        <v>273.04958257603465</v>
      </c>
      <c r="J21" s="683">
        <v>0</v>
      </c>
      <c r="K21" s="683">
        <v>95089.515056133387</v>
      </c>
      <c r="L21" s="683">
        <v>0</v>
      </c>
      <c r="O21" s="667"/>
      <c r="P21" s="667"/>
      <c r="Q21" s="667"/>
      <c r="R21" s="667"/>
      <c r="S21" s="667"/>
      <c r="T21" s="667"/>
      <c r="U21" s="667"/>
      <c r="V21" s="667"/>
      <c r="W21" s="667"/>
      <c r="X21" s="667"/>
    </row>
    <row r="22" spans="1:24">
      <c r="A22" s="413">
        <v>16</v>
      </c>
      <c r="B22" s="426" t="s">
        <v>532</v>
      </c>
      <c r="C22" s="681">
        <v>82208604.157025859</v>
      </c>
      <c r="D22" s="660">
        <v>0</v>
      </c>
      <c r="E22" s="660">
        <v>82208604.157025859</v>
      </c>
      <c r="F22" s="683">
        <v>0</v>
      </c>
      <c r="G22" s="683">
        <v>0</v>
      </c>
      <c r="H22" s="660">
        <v>7720842.1129200011</v>
      </c>
      <c r="I22" s="683">
        <v>0</v>
      </c>
      <c r="J22" s="683">
        <v>7720842.1129200011</v>
      </c>
      <c r="K22" s="683">
        <v>0</v>
      </c>
      <c r="L22" s="683">
        <v>0</v>
      </c>
      <c r="O22" s="667"/>
      <c r="P22" s="667"/>
      <c r="Q22" s="667"/>
      <c r="R22" s="667"/>
      <c r="S22" s="667"/>
      <c r="T22" s="667"/>
      <c r="U22" s="667"/>
      <c r="V22" s="667"/>
      <c r="W22" s="667"/>
      <c r="X22" s="667"/>
    </row>
    <row r="23" spans="1:24">
      <c r="A23" s="413">
        <v>17</v>
      </c>
      <c r="B23" s="426" t="s">
        <v>533</v>
      </c>
      <c r="C23" s="681">
        <v>59156383.163709089</v>
      </c>
      <c r="D23" s="660">
        <v>59156383.163709089</v>
      </c>
      <c r="E23" s="660">
        <v>0</v>
      </c>
      <c r="F23" s="683">
        <v>0</v>
      </c>
      <c r="G23" s="683">
        <v>0</v>
      </c>
      <c r="H23" s="660">
        <v>510784.50628925534</v>
      </c>
      <c r="I23" s="683">
        <v>510784.50628925534</v>
      </c>
      <c r="J23" s="683">
        <v>0</v>
      </c>
      <c r="K23" s="683">
        <v>0</v>
      </c>
      <c r="L23" s="683">
        <v>0</v>
      </c>
      <c r="O23" s="667"/>
      <c r="P23" s="667"/>
      <c r="Q23" s="667"/>
      <c r="R23" s="667"/>
      <c r="S23" s="667"/>
      <c r="T23" s="667"/>
      <c r="U23" s="667"/>
      <c r="V23" s="667"/>
      <c r="W23" s="667"/>
      <c r="X23" s="667"/>
    </row>
    <row r="24" spans="1:24">
      <c r="A24" s="413">
        <v>18</v>
      </c>
      <c r="B24" s="426" t="s">
        <v>534</v>
      </c>
      <c r="C24" s="681">
        <v>920562.79384947463</v>
      </c>
      <c r="D24" s="660">
        <v>920562.79384947463</v>
      </c>
      <c r="E24" s="660">
        <v>0</v>
      </c>
      <c r="F24" s="683">
        <v>0</v>
      </c>
      <c r="G24" s="683">
        <v>0</v>
      </c>
      <c r="H24" s="660">
        <v>557.80708079901228</v>
      </c>
      <c r="I24" s="683">
        <v>557.80708079901228</v>
      </c>
      <c r="J24" s="683">
        <v>0</v>
      </c>
      <c r="K24" s="683">
        <v>0</v>
      </c>
      <c r="L24" s="683">
        <v>0</v>
      </c>
      <c r="O24" s="667"/>
      <c r="P24" s="667"/>
      <c r="Q24" s="667"/>
      <c r="R24" s="667"/>
      <c r="S24" s="667"/>
      <c r="T24" s="667"/>
      <c r="U24" s="667"/>
      <c r="V24" s="667"/>
      <c r="W24" s="667"/>
      <c r="X24" s="667"/>
    </row>
    <row r="25" spans="1:24">
      <c r="A25" s="413">
        <v>19</v>
      </c>
      <c r="B25" s="426" t="s">
        <v>535</v>
      </c>
      <c r="C25" s="681">
        <v>18346883.279857066</v>
      </c>
      <c r="D25" s="660">
        <v>18346883.279857066</v>
      </c>
      <c r="E25" s="660">
        <v>0</v>
      </c>
      <c r="F25" s="683">
        <v>0</v>
      </c>
      <c r="G25" s="683">
        <v>0</v>
      </c>
      <c r="H25" s="660">
        <v>75778.448988284712</v>
      </c>
      <c r="I25" s="683">
        <v>75778.448988284712</v>
      </c>
      <c r="J25" s="683">
        <v>0</v>
      </c>
      <c r="K25" s="683">
        <v>0</v>
      </c>
      <c r="L25" s="683">
        <v>0</v>
      </c>
      <c r="O25" s="667"/>
      <c r="P25" s="667"/>
      <c r="Q25" s="667"/>
      <c r="R25" s="667"/>
      <c r="S25" s="667"/>
      <c r="T25" s="667"/>
      <c r="U25" s="667"/>
      <c r="V25" s="667"/>
      <c r="W25" s="667"/>
      <c r="X25" s="667"/>
    </row>
    <row r="26" spans="1:24">
      <c r="A26" s="413">
        <v>20</v>
      </c>
      <c r="B26" s="426" t="s">
        <v>536</v>
      </c>
      <c r="C26" s="681">
        <v>47113337.871537074</v>
      </c>
      <c r="D26" s="660">
        <v>35599601.301005304</v>
      </c>
      <c r="E26" s="660">
        <v>11513736.570531765</v>
      </c>
      <c r="F26" s="683">
        <v>0</v>
      </c>
      <c r="G26" s="683">
        <v>0</v>
      </c>
      <c r="H26" s="660">
        <v>2831620.3841985031</v>
      </c>
      <c r="I26" s="683">
        <v>187318.0536838265</v>
      </c>
      <c r="J26" s="683">
        <v>2644302.3305146783</v>
      </c>
      <c r="K26" s="683">
        <v>0</v>
      </c>
      <c r="L26" s="683">
        <v>0</v>
      </c>
      <c r="O26" s="667"/>
      <c r="P26" s="667"/>
      <c r="Q26" s="667"/>
      <c r="R26" s="667"/>
      <c r="S26" s="667"/>
      <c r="T26" s="667"/>
      <c r="U26" s="667"/>
      <c r="V26" s="667"/>
      <c r="W26" s="667"/>
      <c r="X26" s="667"/>
    </row>
    <row r="27" spans="1:24">
      <c r="A27" s="413">
        <v>21</v>
      </c>
      <c r="B27" s="426" t="s">
        <v>537</v>
      </c>
      <c r="C27" s="681">
        <v>5696213.2945425138</v>
      </c>
      <c r="D27" s="660">
        <v>5696213.2945425138</v>
      </c>
      <c r="E27" s="660">
        <v>0</v>
      </c>
      <c r="F27" s="683">
        <v>0</v>
      </c>
      <c r="G27" s="683">
        <v>0</v>
      </c>
      <c r="H27" s="660">
        <v>8138.5727297728063</v>
      </c>
      <c r="I27" s="683">
        <v>8138.5727297728063</v>
      </c>
      <c r="J27" s="683">
        <v>0</v>
      </c>
      <c r="K27" s="683">
        <v>0</v>
      </c>
      <c r="L27" s="683">
        <v>0</v>
      </c>
      <c r="O27" s="667"/>
      <c r="P27" s="667"/>
      <c r="Q27" s="667"/>
      <c r="R27" s="667"/>
      <c r="S27" s="667"/>
      <c r="T27" s="667"/>
      <c r="U27" s="667"/>
      <c r="V27" s="667"/>
      <c r="W27" s="667"/>
      <c r="X27" s="667"/>
    </row>
    <row r="28" spans="1:24">
      <c r="A28" s="413">
        <v>22</v>
      </c>
      <c r="B28" s="426" t="s">
        <v>538</v>
      </c>
      <c r="C28" s="681">
        <v>54280665.248175763</v>
      </c>
      <c r="D28" s="660">
        <v>32873438.889168743</v>
      </c>
      <c r="E28" s="660">
        <v>0</v>
      </c>
      <c r="F28" s="683">
        <v>21407226.359007016</v>
      </c>
      <c r="G28" s="683">
        <v>0</v>
      </c>
      <c r="H28" s="660">
        <v>18320089.385843825</v>
      </c>
      <c r="I28" s="683">
        <v>1383.1229900019209</v>
      </c>
      <c r="J28" s="683">
        <v>0</v>
      </c>
      <c r="K28" s="683">
        <v>18318706.262853824</v>
      </c>
      <c r="L28" s="683">
        <v>0</v>
      </c>
      <c r="O28" s="667"/>
      <c r="P28" s="667"/>
      <c r="Q28" s="667"/>
      <c r="R28" s="667"/>
      <c r="S28" s="667"/>
      <c r="T28" s="667"/>
      <c r="U28" s="667"/>
      <c r="V28" s="667"/>
      <c r="W28" s="667"/>
      <c r="X28" s="667"/>
    </row>
    <row r="29" spans="1:24">
      <c r="A29" s="413">
        <v>23</v>
      </c>
      <c r="B29" s="426" t="s">
        <v>539</v>
      </c>
      <c r="C29" s="681">
        <v>85109145.454417929</v>
      </c>
      <c r="D29" s="660">
        <v>76555937.932146788</v>
      </c>
      <c r="E29" s="660">
        <v>1845671.4272295965</v>
      </c>
      <c r="F29" s="683">
        <v>6707536.0950415619</v>
      </c>
      <c r="G29" s="683">
        <v>0</v>
      </c>
      <c r="H29" s="660">
        <v>638163.92002219614</v>
      </c>
      <c r="I29" s="683">
        <v>365259.65661912557</v>
      </c>
      <c r="J29" s="683">
        <v>8450.6896318365561</v>
      </c>
      <c r="K29" s="683">
        <v>264453.57377123414</v>
      </c>
      <c r="L29" s="683">
        <v>0</v>
      </c>
      <c r="O29" s="667"/>
      <c r="P29" s="667"/>
      <c r="Q29" s="667"/>
      <c r="R29" s="667"/>
      <c r="S29" s="667"/>
      <c r="T29" s="667"/>
      <c r="U29" s="667"/>
      <c r="V29" s="667"/>
      <c r="W29" s="667"/>
      <c r="X29" s="667"/>
    </row>
    <row r="30" spans="1:24">
      <c r="A30" s="413">
        <v>24</v>
      </c>
      <c r="B30" s="426" t="s">
        <v>540</v>
      </c>
      <c r="C30" s="681">
        <v>40891902.491527788</v>
      </c>
      <c r="D30" s="660">
        <v>22446614.046762601</v>
      </c>
      <c r="E30" s="660">
        <v>14660445.941133173</v>
      </c>
      <c r="F30" s="683">
        <v>3784842.5036319997</v>
      </c>
      <c r="G30" s="683">
        <v>0</v>
      </c>
      <c r="H30" s="660">
        <v>1223278.7096031448</v>
      </c>
      <c r="I30" s="683">
        <v>60789.409240820176</v>
      </c>
      <c r="J30" s="683">
        <v>43309.305548799086</v>
      </c>
      <c r="K30" s="683">
        <v>1119179.9948135254</v>
      </c>
      <c r="L30" s="683">
        <v>0</v>
      </c>
      <c r="O30" s="667"/>
      <c r="P30" s="667"/>
      <c r="Q30" s="667"/>
      <c r="R30" s="667"/>
      <c r="S30" s="667"/>
      <c r="T30" s="667"/>
      <c r="U30" s="667"/>
      <c r="V30" s="667"/>
      <c r="W30" s="667"/>
      <c r="X30" s="667"/>
    </row>
    <row r="31" spans="1:24">
      <c r="A31" s="413">
        <v>25</v>
      </c>
      <c r="B31" s="426" t="s">
        <v>541</v>
      </c>
      <c r="C31" s="681">
        <v>87402151.586350664</v>
      </c>
      <c r="D31" s="660">
        <v>79357243.504359588</v>
      </c>
      <c r="E31" s="660">
        <v>1208210.1285150282</v>
      </c>
      <c r="F31" s="683">
        <v>6133654.4487240026</v>
      </c>
      <c r="G31" s="683">
        <v>703043.50475199998</v>
      </c>
      <c r="H31" s="660">
        <v>2350846.2972613256</v>
      </c>
      <c r="I31" s="683">
        <v>320142.07719251752</v>
      </c>
      <c r="J31" s="683">
        <v>4584.0678447667406</v>
      </c>
      <c r="K31" s="683">
        <v>2024516.0374323905</v>
      </c>
      <c r="L31" s="683">
        <v>1604.1147916550633</v>
      </c>
      <c r="O31" s="667"/>
      <c r="P31" s="667"/>
      <c r="Q31" s="667"/>
      <c r="R31" s="667"/>
      <c r="S31" s="667"/>
      <c r="T31" s="667"/>
      <c r="U31" s="667"/>
      <c r="V31" s="667"/>
      <c r="W31" s="667"/>
      <c r="X31" s="667"/>
    </row>
    <row r="32" spans="1:24">
      <c r="A32" s="413">
        <v>26</v>
      </c>
      <c r="B32" s="426" t="s">
        <v>597</v>
      </c>
      <c r="C32" s="681">
        <v>247131.21502599987</v>
      </c>
      <c r="D32" s="660">
        <v>138317.78642600004</v>
      </c>
      <c r="E32" s="660">
        <v>8007.61</v>
      </c>
      <c r="F32" s="683">
        <v>100805.81859999998</v>
      </c>
      <c r="G32" s="683">
        <v>0</v>
      </c>
      <c r="H32" s="660">
        <v>103543.31032851999</v>
      </c>
      <c r="I32" s="683">
        <v>2766.3557285199995</v>
      </c>
      <c r="J32" s="683">
        <v>800.76099999999997</v>
      </c>
      <c r="K32" s="683">
        <v>99976.193599999984</v>
      </c>
      <c r="L32" s="683">
        <v>0</v>
      </c>
      <c r="O32" s="667"/>
      <c r="P32" s="667"/>
      <c r="Q32" s="667"/>
      <c r="R32" s="667"/>
      <c r="S32" s="667"/>
      <c r="T32" s="667"/>
      <c r="U32" s="667"/>
      <c r="V32" s="667"/>
      <c r="W32" s="667"/>
      <c r="X32" s="667"/>
    </row>
    <row r="33" spans="1:24" ht="15">
      <c r="A33" s="413">
        <v>27</v>
      </c>
      <c r="B33" s="473" t="s">
        <v>66</v>
      </c>
      <c r="C33" s="680">
        <f>SUM(C7:C32)</f>
        <v>1125631953.8652251</v>
      </c>
      <c r="D33" s="680">
        <f t="shared" ref="D33:L33" si="0">SUM(D7:D32)</f>
        <v>840384984.9609977</v>
      </c>
      <c r="E33" s="680">
        <f t="shared" si="0"/>
        <v>142558135.39095134</v>
      </c>
      <c r="F33" s="680">
        <f t="shared" si="0"/>
        <v>141415198.16268018</v>
      </c>
      <c r="G33" s="680">
        <f t="shared" si="0"/>
        <v>1273635.350596</v>
      </c>
      <c r="H33" s="680">
        <f t="shared" si="0"/>
        <v>57017818.52075851</v>
      </c>
      <c r="I33" s="680">
        <f t="shared" si="0"/>
        <v>4539308.1251250496</v>
      </c>
      <c r="J33" s="680">
        <f t="shared" si="0"/>
        <v>11541151.164399503</v>
      </c>
      <c r="K33" s="680">
        <f t="shared" si="0"/>
        <v>40932902.157213084</v>
      </c>
      <c r="L33" s="680">
        <f t="shared" si="0"/>
        <v>4457.0740208750631</v>
      </c>
      <c r="O33" s="667"/>
      <c r="P33" s="667"/>
      <c r="Q33" s="667"/>
      <c r="R33" s="667"/>
      <c r="S33" s="667"/>
      <c r="T33" s="667"/>
      <c r="U33" s="667"/>
      <c r="V33" s="667"/>
      <c r="W33" s="667"/>
      <c r="X33" s="667"/>
    </row>
    <row r="35" spans="1:24">
      <c r="B35" s="472"/>
      <c r="C35" s="47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69"/>
  <sheetViews>
    <sheetView showGridLines="0" zoomScale="80" zoomScaleNormal="80" workbookViewId="0"/>
  </sheetViews>
  <sheetFormatPr defaultRowHeight="15"/>
  <cols>
    <col min="1" max="1" width="8.7109375" style="400"/>
    <col min="2" max="2" width="69.28515625" style="378" customWidth="1"/>
    <col min="3" max="3" width="13.5703125" customWidth="1"/>
    <col min="4" max="5" width="17.85546875" bestFit="1" customWidth="1"/>
    <col min="6" max="6" width="13.140625" customWidth="1"/>
    <col min="7" max="8" width="17.85546875" bestFit="1" customWidth="1"/>
  </cols>
  <sheetData>
    <row r="1" spans="1:17" ht="15.75">
      <c r="A1" s="11" t="s">
        <v>108</v>
      </c>
      <c r="B1" s="275" t="str">
        <f>Info!C2</f>
        <v>სს "ბანკი ქართუ"</v>
      </c>
      <c r="C1" s="10"/>
      <c r="D1" s="1"/>
      <c r="E1" s="1"/>
      <c r="F1" s="1"/>
      <c r="G1" s="1"/>
    </row>
    <row r="2" spans="1:17" ht="15.75">
      <c r="A2" s="11" t="s">
        <v>109</v>
      </c>
      <c r="B2" s="585">
        <f>'1. key ratios'!B2</f>
        <v>45657</v>
      </c>
      <c r="C2" s="10"/>
      <c r="D2" s="1"/>
      <c r="E2" s="1"/>
      <c r="F2" s="1"/>
      <c r="G2" s="1"/>
    </row>
    <row r="3" spans="1:17" ht="15.75">
      <c r="A3" s="11"/>
      <c r="B3" s="10"/>
      <c r="C3" s="10"/>
      <c r="D3" s="1"/>
      <c r="E3" s="1"/>
      <c r="F3" s="1"/>
      <c r="G3" s="1"/>
    </row>
    <row r="4" spans="1:17" ht="21" customHeight="1">
      <c r="A4" s="774" t="s">
        <v>25</v>
      </c>
      <c r="B4" s="775" t="s">
        <v>728</v>
      </c>
      <c r="C4" s="777" t="s">
        <v>114</v>
      </c>
      <c r="D4" s="777"/>
      <c r="E4" s="777"/>
      <c r="F4" s="777" t="s">
        <v>115</v>
      </c>
      <c r="G4" s="777"/>
      <c r="H4" s="778"/>
    </row>
    <row r="5" spans="1:17" ht="21" customHeight="1">
      <c r="A5" s="774"/>
      <c r="B5" s="776"/>
      <c r="C5" s="352" t="s">
        <v>26</v>
      </c>
      <c r="D5" s="352" t="s">
        <v>88</v>
      </c>
      <c r="E5" s="352" t="s">
        <v>66</v>
      </c>
      <c r="F5" s="352" t="s">
        <v>26</v>
      </c>
      <c r="G5" s="352" t="s">
        <v>88</v>
      </c>
      <c r="H5" s="352" t="s">
        <v>66</v>
      </c>
    </row>
    <row r="6" spans="1:17" ht="26.45" customHeight="1">
      <c r="A6" s="774"/>
      <c r="B6" s="353" t="s">
        <v>95</v>
      </c>
      <c r="C6" s="768"/>
      <c r="D6" s="769"/>
      <c r="E6" s="769"/>
      <c r="F6" s="769"/>
      <c r="G6" s="769"/>
      <c r="H6" s="770"/>
    </row>
    <row r="7" spans="1:17" ht="23.1" customHeight="1">
      <c r="A7" s="392">
        <v>1</v>
      </c>
      <c r="B7" s="354" t="s">
        <v>842</v>
      </c>
      <c r="C7" s="573">
        <f>SUM(C8:C10)</f>
        <v>55762490.604931399</v>
      </c>
      <c r="D7" s="573">
        <f>SUM(D8:D10)</f>
        <v>733658517.94779134</v>
      </c>
      <c r="E7" s="577">
        <f>C7+D7</f>
        <v>789421008.55272269</v>
      </c>
      <c r="F7" s="573">
        <f>SUM(F8:F10)</f>
        <v>103070297.92999999</v>
      </c>
      <c r="G7" s="573">
        <f>SUM(G8:G10)</f>
        <v>967018558.42094004</v>
      </c>
      <c r="H7" s="577">
        <f>F7+G7</f>
        <v>1070088856.35094</v>
      </c>
      <c r="J7" s="582"/>
      <c r="K7" s="582"/>
      <c r="L7" s="582"/>
      <c r="M7" s="582"/>
      <c r="N7" s="582"/>
      <c r="O7" s="582"/>
      <c r="P7" s="582"/>
      <c r="Q7" s="582"/>
    </row>
    <row r="8" spans="1:17">
      <c r="A8" s="392">
        <v>1.1000000000000001</v>
      </c>
      <c r="B8" s="355" t="s">
        <v>96</v>
      </c>
      <c r="C8" s="573">
        <v>8283273.4500000002</v>
      </c>
      <c r="D8" s="573">
        <v>26480351.842300002</v>
      </c>
      <c r="E8" s="577">
        <f t="shared" ref="E8:E36" si="0">C8+D8</f>
        <v>34763625.292300001</v>
      </c>
      <c r="F8" s="573">
        <v>10141020.65</v>
      </c>
      <c r="G8" s="573">
        <v>18926848.854699999</v>
      </c>
      <c r="H8" s="577">
        <f t="shared" ref="H8:H36" si="1">F8+G8</f>
        <v>29067869.504699998</v>
      </c>
      <c r="J8" s="582"/>
      <c r="K8" s="582"/>
      <c r="L8" s="582"/>
      <c r="M8" s="582"/>
      <c r="N8" s="582"/>
      <c r="O8" s="582"/>
      <c r="P8" s="582"/>
    </row>
    <row r="9" spans="1:17">
      <c r="A9" s="392">
        <v>1.2</v>
      </c>
      <c r="B9" s="355" t="s">
        <v>97</v>
      </c>
      <c r="C9" s="573">
        <v>47244554.764931396</v>
      </c>
      <c r="D9" s="573">
        <v>353888586.80130661</v>
      </c>
      <c r="E9" s="577">
        <f t="shared" si="0"/>
        <v>401133141.56623799</v>
      </c>
      <c r="F9" s="573">
        <v>92922410.209999993</v>
      </c>
      <c r="G9" s="573">
        <v>279877071.62139529</v>
      </c>
      <c r="H9" s="577">
        <f t="shared" si="1"/>
        <v>372799481.83139527</v>
      </c>
      <c r="J9" s="582"/>
      <c r="K9" s="582"/>
      <c r="L9" s="582"/>
      <c r="M9" s="582"/>
      <c r="N9" s="582"/>
      <c r="O9" s="582"/>
      <c r="P9" s="582"/>
    </row>
    <row r="10" spans="1:17">
      <c r="A10" s="392">
        <v>1.3</v>
      </c>
      <c r="B10" s="355" t="s">
        <v>98</v>
      </c>
      <c r="C10" s="573">
        <v>234662.39</v>
      </c>
      <c r="D10" s="573">
        <v>353289579.30418479</v>
      </c>
      <c r="E10" s="577">
        <f t="shared" si="0"/>
        <v>353524241.69418478</v>
      </c>
      <c r="F10" s="573">
        <v>6867.07</v>
      </c>
      <c r="G10" s="573">
        <v>668214637.94484472</v>
      </c>
      <c r="H10" s="577">
        <f t="shared" si="1"/>
        <v>668221505.01484478</v>
      </c>
      <c r="J10" s="582"/>
      <c r="K10" s="582"/>
      <c r="L10" s="582"/>
      <c r="M10" s="582"/>
      <c r="N10" s="582"/>
      <c r="O10" s="582"/>
      <c r="P10" s="582"/>
    </row>
    <row r="11" spans="1:17">
      <c r="A11" s="392">
        <v>2</v>
      </c>
      <c r="B11" s="356" t="s">
        <v>729</v>
      </c>
      <c r="C11" s="573">
        <v>0</v>
      </c>
      <c r="D11" s="573">
        <v>0</v>
      </c>
      <c r="E11" s="577">
        <f t="shared" si="0"/>
        <v>0</v>
      </c>
      <c r="F11" s="573">
        <v>0</v>
      </c>
      <c r="G11" s="573">
        <v>0</v>
      </c>
      <c r="H11" s="577">
        <f t="shared" si="1"/>
        <v>0</v>
      </c>
      <c r="J11" s="582"/>
      <c r="K11" s="582"/>
      <c r="L11" s="582"/>
      <c r="M11" s="582"/>
      <c r="N11" s="582"/>
      <c r="O11" s="582"/>
      <c r="P11" s="582"/>
    </row>
    <row r="12" spans="1:17">
      <c r="A12" s="392">
        <v>2.1</v>
      </c>
      <c r="B12" s="357" t="s">
        <v>730</v>
      </c>
      <c r="C12" s="573">
        <v>0</v>
      </c>
      <c r="D12" s="573">
        <v>0</v>
      </c>
      <c r="E12" s="577">
        <f t="shared" si="0"/>
        <v>0</v>
      </c>
      <c r="F12" s="573">
        <v>0</v>
      </c>
      <c r="G12" s="573">
        <v>0</v>
      </c>
      <c r="H12" s="577">
        <f t="shared" si="1"/>
        <v>0</v>
      </c>
      <c r="J12" s="582"/>
      <c r="K12" s="582"/>
      <c r="L12" s="582"/>
      <c r="M12" s="582"/>
      <c r="N12" s="582"/>
      <c r="O12" s="582"/>
      <c r="P12" s="582"/>
    </row>
    <row r="13" spans="1:17" ht="26.45" customHeight="1">
      <c r="A13" s="392">
        <v>3</v>
      </c>
      <c r="B13" s="358" t="s">
        <v>731</v>
      </c>
      <c r="C13" s="573">
        <v>0</v>
      </c>
      <c r="D13" s="573">
        <v>0</v>
      </c>
      <c r="E13" s="577">
        <f t="shared" si="0"/>
        <v>0</v>
      </c>
      <c r="F13" s="573">
        <v>0</v>
      </c>
      <c r="G13" s="573">
        <v>0</v>
      </c>
      <c r="H13" s="577">
        <f t="shared" si="1"/>
        <v>0</v>
      </c>
      <c r="J13" s="582"/>
      <c r="K13" s="582"/>
      <c r="L13" s="582"/>
      <c r="M13" s="582"/>
      <c r="N13" s="582"/>
      <c r="O13" s="582"/>
      <c r="P13" s="582"/>
    </row>
    <row r="14" spans="1:17" ht="26.45" customHeight="1">
      <c r="A14" s="392">
        <v>4</v>
      </c>
      <c r="B14" s="359" t="s">
        <v>732</v>
      </c>
      <c r="C14" s="573">
        <v>0</v>
      </c>
      <c r="D14" s="573">
        <v>0</v>
      </c>
      <c r="E14" s="577">
        <f t="shared" si="0"/>
        <v>0</v>
      </c>
      <c r="F14" s="573">
        <v>0</v>
      </c>
      <c r="G14" s="573">
        <v>0</v>
      </c>
      <c r="H14" s="577">
        <f t="shared" si="1"/>
        <v>0</v>
      </c>
      <c r="J14" s="582"/>
      <c r="K14" s="582"/>
      <c r="L14" s="582"/>
      <c r="M14" s="582"/>
      <c r="N14" s="582"/>
      <c r="O14" s="582"/>
      <c r="P14" s="582"/>
    </row>
    <row r="15" spans="1:17" ht="24.6" customHeight="1">
      <c r="A15" s="392">
        <v>5</v>
      </c>
      <c r="B15" s="359" t="s">
        <v>733</v>
      </c>
      <c r="C15" s="578">
        <f>SUM(C16:C18)</f>
        <v>7268401.9199999999</v>
      </c>
      <c r="D15" s="578">
        <f>SUM(D16:D18)</f>
        <v>0</v>
      </c>
      <c r="E15" s="579">
        <f t="shared" si="0"/>
        <v>7268401.9199999999</v>
      </c>
      <c r="F15" s="578">
        <f>SUM(F16:F18)</f>
        <v>7246949.21</v>
      </c>
      <c r="G15" s="578">
        <f>SUM(G16:G18)</f>
        <v>0</v>
      </c>
      <c r="H15" s="579">
        <f t="shared" si="1"/>
        <v>7246949.21</v>
      </c>
      <c r="J15" s="582"/>
      <c r="K15" s="582"/>
      <c r="L15" s="582"/>
      <c r="M15" s="582"/>
      <c r="N15" s="582"/>
      <c r="O15" s="582"/>
      <c r="P15" s="582"/>
    </row>
    <row r="16" spans="1:17">
      <c r="A16" s="392">
        <v>5.0999999999999996</v>
      </c>
      <c r="B16" s="360" t="s">
        <v>734</v>
      </c>
      <c r="C16" s="573">
        <v>168050</v>
      </c>
      <c r="D16" s="573">
        <v>0</v>
      </c>
      <c r="E16" s="577">
        <f t="shared" si="0"/>
        <v>168050</v>
      </c>
      <c r="F16" s="573">
        <v>168050</v>
      </c>
      <c r="G16" s="573">
        <v>0</v>
      </c>
      <c r="H16" s="577">
        <f t="shared" si="1"/>
        <v>168050</v>
      </c>
      <c r="J16" s="582"/>
      <c r="K16" s="582"/>
      <c r="L16" s="582"/>
      <c r="M16" s="582"/>
      <c r="N16" s="582"/>
      <c r="O16" s="582"/>
      <c r="P16" s="582"/>
    </row>
    <row r="17" spans="1:16">
      <c r="A17" s="392">
        <v>5.2</v>
      </c>
      <c r="B17" s="360" t="s">
        <v>569</v>
      </c>
      <c r="C17" s="573">
        <v>7100351.9199999999</v>
      </c>
      <c r="D17" s="573">
        <v>0</v>
      </c>
      <c r="E17" s="577">
        <f t="shared" si="0"/>
        <v>7100351.9199999999</v>
      </c>
      <c r="F17" s="573">
        <v>7078899.21</v>
      </c>
      <c r="G17" s="573">
        <v>0</v>
      </c>
      <c r="H17" s="577">
        <f t="shared" si="1"/>
        <v>7078899.21</v>
      </c>
      <c r="J17" s="582"/>
      <c r="K17" s="582"/>
      <c r="L17" s="582"/>
      <c r="M17" s="582"/>
      <c r="N17" s="582"/>
      <c r="O17" s="582"/>
      <c r="P17" s="582"/>
    </row>
    <row r="18" spans="1:16">
      <c r="A18" s="392">
        <v>5.3</v>
      </c>
      <c r="B18" s="360" t="s">
        <v>735</v>
      </c>
      <c r="C18" s="573">
        <v>0</v>
      </c>
      <c r="D18" s="573">
        <v>0</v>
      </c>
      <c r="E18" s="577">
        <f t="shared" si="0"/>
        <v>0</v>
      </c>
      <c r="F18" s="573">
        <v>0</v>
      </c>
      <c r="G18" s="573">
        <v>0</v>
      </c>
      <c r="H18" s="577">
        <f t="shared" si="1"/>
        <v>0</v>
      </c>
      <c r="J18" s="582"/>
      <c r="K18" s="582"/>
      <c r="L18" s="582"/>
      <c r="M18" s="582"/>
      <c r="N18" s="582"/>
      <c r="O18" s="582"/>
      <c r="P18" s="582"/>
    </row>
    <row r="19" spans="1:16">
      <c r="A19" s="392">
        <v>6</v>
      </c>
      <c r="B19" s="358" t="s">
        <v>736</v>
      </c>
      <c r="C19" s="573">
        <f>SUM(C20:C21)</f>
        <v>500504421.68032813</v>
      </c>
      <c r="D19" s="573">
        <f>SUM(D20:D21)</f>
        <v>629378855.67638767</v>
      </c>
      <c r="E19" s="577">
        <f t="shared" si="0"/>
        <v>1129883277.3567157</v>
      </c>
      <c r="F19" s="573">
        <f>SUM(F20:F21)</f>
        <v>381584275.05958688</v>
      </c>
      <c r="G19" s="573">
        <f>SUM(G20:G21)</f>
        <v>507109860.61556482</v>
      </c>
      <c r="H19" s="577">
        <f t="shared" si="1"/>
        <v>888694135.67515171</v>
      </c>
      <c r="J19" s="582"/>
      <c r="K19" s="582"/>
      <c r="L19" s="582"/>
      <c r="M19" s="582"/>
      <c r="N19" s="582"/>
      <c r="O19" s="582"/>
      <c r="P19" s="582"/>
    </row>
    <row r="20" spans="1:16">
      <c r="A20" s="392">
        <v>6.1</v>
      </c>
      <c r="B20" s="360" t="s">
        <v>569</v>
      </c>
      <c r="C20" s="573">
        <v>60645864.893809594</v>
      </c>
      <c r="D20" s="573">
        <v>0</v>
      </c>
      <c r="E20" s="577">
        <f t="shared" si="0"/>
        <v>60645864.893809594</v>
      </c>
      <c r="F20" s="573">
        <v>55647062.831984356</v>
      </c>
      <c r="G20" s="573">
        <v>0</v>
      </c>
      <c r="H20" s="577">
        <f t="shared" si="1"/>
        <v>55647062.831984356</v>
      </c>
      <c r="J20" s="582"/>
      <c r="K20" s="582"/>
      <c r="L20" s="582"/>
      <c r="M20" s="582"/>
      <c r="N20" s="582"/>
      <c r="O20" s="582"/>
      <c r="P20" s="582"/>
    </row>
    <row r="21" spans="1:16">
      <c r="A21" s="392">
        <v>6.2</v>
      </c>
      <c r="B21" s="360" t="s">
        <v>735</v>
      </c>
      <c r="C21" s="573">
        <v>439858556.78651851</v>
      </c>
      <c r="D21" s="573">
        <v>629378855.67638767</v>
      </c>
      <c r="E21" s="577">
        <f t="shared" si="0"/>
        <v>1069237412.4629061</v>
      </c>
      <c r="F21" s="573">
        <v>325937212.22760254</v>
      </c>
      <c r="G21" s="573">
        <v>507109860.61556482</v>
      </c>
      <c r="H21" s="577">
        <f t="shared" si="1"/>
        <v>833047072.8431673</v>
      </c>
      <c r="J21" s="582"/>
      <c r="K21" s="582"/>
      <c r="L21" s="582"/>
      <c r="M21" s="582"/>
      <c r="N21" s="582"/>
      <c r="O21" s="582"/>
      <c r="P21" s="582"/>
    </row>
    <row r="22" spans="1:16">
      <c r="A22" s="392">
        <v>7</v>
      </c>
      <c r="B22" s="361" t="s">
        <v>737</v>
      </c>
      <c r="C22" s="573">
        <v>9522300</v>
      </c>
      <c r="D22" s="573">
        <v>0</v>
      </c>
      <c r="E22" s="577">
        <f t="shared" si="0"/>
        <v>9522300</v>
      </c>
      <c r="F22" s="573">
        <v>9372300</v>
      </c>
      <c r="G22" s="573">
        <v>0</v>
      </c>
      <c r="H22" s="577">
        <f t="shared" si="1"/>
        <v>9372300</v>
      </c>
      <c r="J22" s="582"/>
      <c r="K22" s="582"/>
      <c r="L22" s="582"/>
      <c r="M22" s="582"/>
      <c r="N22" s="582"/>
      <c r="O22" s="582"/>
      <c r="P22" s="582"/>
    </row>
    <row r="23" spans="1:16" ht="21">
      <c r="A23" s="392">
        <v>8</v>
      </c>
      <c r="B23" s="362" t="s">
        <v>738</v>
      </c>
      <c r="C23" s="573">
        <v>0</v>
      </c>
      <c r="D23" s="573">
        <v>0</v>
      </c>
      <c r="E23" s="577">
        <f t="shared" si="0"/>
        <v>0</v>
      </c>
      <c r="F23" s="573">
        <v>0</v>
      </c>
      <c r="G23" s="573">
        <v>0</v>
      </c>
      <c r="H23" s="577">
        <f t="shared" si="1"/>
        <v>0</v>
      </c>
      <c r="J23" s="582"/>
      <c r="K23" s="582"/>
      <c r="L23" s="582"/>
      <c r="M23" s="582"/>
      <c r="N23" s="582"/>
      <c r="O23" s="582"/>
      <c r="P23" s="582"/>
    </row>
    <row r="24" spans="1:16">
      <c r="A24" s="392">
        <v>9</v>
      </c>
      <c r="B24" s="359" t="s">
        <v>739</v>
      </c>
      <c r="C24" s="573">
        <f>SUM(C25:C26)</f>
        <v>21706485.163665988</v>
      </c>
      <c r="D24" s="573">
        <f>SUM(D25:D26)</f>
        <v>0</v>
      </c>
      <c r="E24" s="577">
        <f t="shared" si="0"/>
        <v>21706485.163665988</v>
      </c>
      <c r="F24" s="573">
        <f>SUM(F25:F26)</f>
        <v>20381105.879403263</v>
      </c>
      <c r="G24" s="573">
        <f>SUM(G25:G26)</f>
        <v>0</v>
      </c>
      <c r="H24" s="577">
        <f t="shared" si="1"/>
        <v>20381105.879403263</v>
      </c>
      <c r="J24" s="582"/>
      <c r="K24" s="582"/>
      <c r="L24" s="582"/>
      <c r="M24" s="582"/>
      <c r="N24" s="582"/>
      <c r="O24" s="582"/>
      <c r="P24" s="582"/>
    </row>
    <row r="25" spans="1:16">
      <c r="A25" s="392">
        <v>9.1</v>
      </c>
      <c r="B25" s="363" t="s">
        <v>740</v>
      </c>
      <c r="C25" s="573">
        <v>21706485.163665988</v>
      </c>
      <c r="D25" s="573">
        <v>0</v>
      </c>
      <c r="E25" s="577">
        <f t="shared" si="0"/>
        <v>21706485.163665988</v>
      </c>
      <c r="F25" s="573">
        <v>20381105.879403263</v>
      </c>
      <c r="G25" s="573">
        <v>0</v>
      </c>
      <c r="H25" s="577">
        <f t="shared" si="1"/>
        <v>20381105.879403263</v>
      </c>
      <c r="J25" s="582"/>
      <c r="K25" s="582"/>
      <c r="L25" s="582"/>
      <c r="M25" s="582"/>
      <c r="N25" s="582"/>
      <c r="O25" s="582"/>
      <c r="P25" s="582"/>
    </row>
    <row r="26" spans="1:16">
      <c r="A26" s="392">
        <v>9.1999999999999993</v>
      </c>
      <c r="B26" s="363" t="s">
        <v>741</v>
      </c>
      <c r="C26" s="573">
        <v>0</v>
      </c>
      <c r="D26" s="573">
        <v>0</v>
      </c>
      <c r="E26" s="577">
        <f t="shared" si="0"/>
        <v>0</v>
      </c>
      <c r="F26" s="573">
        <v>0</v>
      </c>
      <c r="G26" s="573">
        <v>0</v>
      </c>
      <c r="H26" s="577">
        <f t="shared" si="1"/>
        <v>0</v>
      </c>
      <c r="J26" s="582"/>
      <c r="K26" s="582"/>
      <c r="L26" s="582"/>
      <c r="M26" s="582"/>
      <c r="N26" s="582"/>
      <c r="O26" s="582"/>
      <c r="P26" s="582"/>
    </row>
    <row r="27" spans="1:16">
      <c r="A27" s="392">
        <v>10</v>
      </c>
      <c r="B27" s="359" t="s">
        <v>36</v>
      </c>
      <c r="C27" s="573">
        <f>SUM(C28:C29)</f>
        <v>9216674.9400000013</v>
      </c>
      <c r="D27" s="573">
        <f>SUM(D28:D29)</f>
        <v>0</v>
      </c>
      <c r="E27" s="577">
        <f t="shared" si="0"/>
        <v>9216674.9400000013</v>
      </c>
      <c r="F27" s="573">
        <f>SUM(F28:F29)</f>
        <v>9006732.9399999995</v>
      </c>
      <c r="G27" s="573">
        <f>SUM(G28:G29)</f>
        <v>0</v>
      </c>
      <c r="H27" s="577">
        <f t="shared" si="1"/>
        <v>9006732.9399999995</v>
      </c>
      <c r="J27" s="582"/>
      <c r="K27" s="582"/>
      <c r="L27" s="582"/>
      <c r="M27" s="582"/>
      <c r="N27" s="582"/>
      <c r="O27" s="582"/>
      <c r="P27" s="582"/>
    </row>
    <row r="28" spans="1:16">
      <c r="A28" s="392">
        <v>10.1</v>
      </c>
      <c r="B28" s="363" t="s">
        <v>742</v>
      </c>
      <c r="C28" s="573">
        <v>0</v>
      </c>
      <c r="D28" s="573">
        <v>0</v>
      </c>
      <c r="E28" s="577">
        <f t="shared" si="0"/>
        <v>0</v>
      </c>
      <c r="F28" s="573">
        <v>0</v>
      </c>
      <c r="G28" s="573">
        <v>0</v>
      </c>
      <c r="H28" s="577">
        <f t="shared" si="1"/>
        <v>0</v>
      </c>
      <c r="J28" s="582"/>
      <c r="K28" s="582"/>
      <c r="L28" s="582"/>
      <c r="M28" s="582"/>
      <c r="N28" s="582"/>
      <c r="O28" s="582"/>
      <c r="P28" s="582"/>
    </row>
    <row r="29" spans="1:16">
      <c r="A29" s="392">
        <v>10.199999999999999</v>
      </c>
      <c r="B29" s="363" t="s">
        <v>743</v>
      </c>
      <c r="C29" s="573">
        <v>9216674.9400000013</v>
      </c>
      <c r="D29" s="573">
        <v>0</v>
      </c>
      <c r="E29" s="577">
        <f t="shared" si="0"/>
        <v>9216674.9400000013</v>
      </c>
      <c r="F29" s="573">
        <v>9006732.9399999995</v>
      </c>
      <c r="G29" s="573">
        <v>0</v>
      </c>
      <c r="H29" s="577">
        <f t="shared" si="1"/>
        <v>9006732.9399999995</v>
      </c>
      <c r="J29" s="582"/>
      <c r="K29" s="582"/>
      <c r="L29" s="582"/>
      <c r="M29" s="582"/>
      <c r="N29" s="582"/>
      <c r="O29" s="582"/>
      <c r="P29" s="582"/>
    </row>
    <row r="30" spans="1:16">
      <c r="A30" s="392">
        <v>11</v>
      </c>
      <c r="B30" s="359" t="s">
        <v>744</v>
      </c>
      <c r="C30" s="573">
        <f>SUM(C31:C32)</f>
        <v>9810146.4100000001</v>
      </c>
      <c r="D30" s="573">
        <f>SUM(D31:D32)</f>
        <v>0</v>
      </c>
      <c r="E30" s="577">
        <f t="shared" si="0"/>
        <v>9810146.4100000001</v>
      </c>
      <c r="F30" s="573">
        <f>SUM(F31:F32)</f>
        <v>0</v>
      </c>
      <c r="G30" s="573">
        <f>SUM(G31:G32)</f>
        <v>0</v>
      </c>
      <c r="H30" s="577">
        <f t="shared" si="1"/>
        <v>0</v>
      </c>
      <c r="J30" s="582"/>
      <c r="K30" s="582"/>
      <c r="L30" s="582"/>
      <c r="M30" s="582"/>
      <c r="N30" s="582"/>
      <c r="O30" s="582"/>
      <c r="P30" s="582"/>
    </row>
    <row r="31" spans="1:16">
      <c r="A31" s="392">
        <v>11.1</v>
      </c>
      <c r="B31" s="363" t="s">
        <v>745</v>
      </c>
      <c r="C31" s="573">
        <v>9810146.4100000001</v>
      </c>
      <c r="D31" s="573">
        <v>0</v>
      </c>
      <c r="E31" s="577">
        <f t="shared" si="0"/>
        <v>9810146.4100000001</v>
      </c>
      <c r="F31" s="573">
        <v>0</v>
      </c>
      <c r="G31" s="573">
        <v>0</v>
      </c>
      <c r="H31" s="577">
        <f t="shared" si="1"/>
        <v>0</v>
      </c>
      <c r="J31" s="582"/>
      <c r="K31" s="582"/>
      <c r="L31" s="582"/>
      <c r="M31" s="582"/>
      <c r="N31" s="582"/>
      <c r="O31" s="582"/>
      <c r="P31" s="582"/>
    </row>
    <row r="32" spans="1:16">
      <c r="A32" s="392">
        <v>11.2</v>
      </c>
      <c r="B32" s="363" t="s">
        <v>746</v>
      </c>
      <c r="C32" s="573">
        <v>0</v>
      </c>
      <c r="D32" s="573">
        <v>0</v>
      </c>
      <c r="E32" s="577">
        <f t="shared" si="0"/>
        <v>0</v>
      </c>
      <c r="F32" s="573">
        <v>0</v>
      </c>
      <c r="G32" s="573">
        <v>0</v>
      </c>
      <c r="H32" s="577">
        <f t="shared" si="1"/>
        <v>0</v>
      </c>
      <c r="J32" s="582"/>
      <c r="K32" s="582"/>
      <c r="L32" s="582"/>
      <c r="M32" s="582"/>
      <c r="N32" s="582"/>
      <c r="O32" s="582"/>
      <c r="P32" s="582"/>
    </row>
    <row r="33" spans="1:16">
      <c r="A33" s="392">
        <v>13</v>
      </c>
      <c r="B33" s="359" t="s">
        <v>99</v>
      </c>
      <c r="C33" s="573">
        <v>48733160.343766049</v>
      </c>
      <c r="D33" s="573">
        <v>663900.03</v>
      </c>
      <c r="E33" s="577">
        <f t="shared" si="0"/>
        <v>49397060.37376605</v>
      </c>
      <c r="F33" s="573">
        <v>92483456.263461068</v>
      </c>
      <c r="G33" s="573">
        <v>341384.96530000004</v>
      </c>
      <c r="H33" s="577">
        <f t="shared" si="1"/>
        <v>92824841.228761062</v>
      </c>
      <c r="J33" s="582"/>
      <c r="K33" s="582"/>
      <c r="L33" s="582"/>
      <c r="M33" s="582"/>
      <c r="N33" s="582"/>
      <c r="O33" s="582"/>
      <c r="P33" s="582"/>
    </row>
    <row r="34" spans="1:16">
      <c r="A34" s="392">
        <v>13.1</v>
      </c>
      <c r="B34" s="364" t="s">
        <v>747</v>
      </c>
      <c r="C34" s="573">
        <v>46623435.01376605</v>
      </c>
      <c r="D34" s="573">
        <v>0</v>
      </c>
      <c r="E34" s="577">
        <f t="shared" si="0"/>
        <v>46623435.01376605</v>
      </c>
      <c r="F34" s="573">
        <v>91003942.92346108</v>
      </c>
      <c r="G34" s="573">
        <v>0</v>
      </c>
      <c r="H34" s="577">
        <f t="shared" si="1"/>
        <v>91003942.92346108</v>
      </c>
      <c r="J34" s="582"/>
      <c r="K34" s="582"/>
      <c r="L34" s="582"/>
      <c r="M34" s="582"/>
      <c r="N34" s="582"/>
      <c r="O34" s="582"/>
      <c r="P34" s="582"/>
    </row>
    <row r="35" spans="1:16">
      <c r="A35" s="392">
        <v>13.2</v>
      </c>
      <c r="B35" s="364" t="s">
        <v>748</v>
      </c>
      <c r="C35" s="573">
        <v>0</v>
      </c>
      <c r="D35" s="573">
        <v>0</v>
      </c>
      <c r="E35" s="577">
        <f t="shared" si="0"/>
        <v>0</v>
      </c>
      <c r="F35" s="573">
        <v>0</v>
      </c>
      <c r="G35" s="573">
        <v>0</v>
      </c>
      <c r="H35" s="577">
        <f t="shared" si="1"/>
        <v>0</v>
      </c>
      <c r="J35" s="582"/>
      <c r="K35" s="582"/>
      <c r="L35" s="582"/>
      <c r="M35" s="582"/>
      <c r="N35" s="582"/>
      <c r="O35" s="582"/>
      <c r="P35" s="582"/>
    </row>
    <row r="36" spans="1:16">
      <c r="A36" s="392">
        <v>14</v>
      </c>
      <c r="B36" s="365" t="s">
        <v>749</v>
      </c>
      <c r="C36" s="573">
        <f>SUM(C7,C11,C13,C14,C15,C19,C22,C23,C24,C27,C30,C33)</f>
        <v>662524081.06269169</v>
      </c>
      <c r="D36" s="573">
        <f>SUM(D7,D11,D13,D14,D15,D19,D22,D23,D24,D27,D30,D33)</f>
        <v>1363701273.6541789</v>
      </c>
      <c r="E36" s="577">
        <f t="shared" si="0"/>
        <v>2026225354.7168705</v>
      </c>
      <c r="F36" s="573">
        <f>SUM(F7,F11,F13,F14,F15,F19,F22,F23,F24,F27,F30,F33)</f>
        <v>623145117.28245115</v>
      </c>
      <c r="G36" s="573">
        <f>SUM(G7,G11,G13,G14,G15,G19,G22,G23,G24,G27,G30,G33)</f>
        <v>1474469804.0018048</v>
      </c>
      <c r="H36" s="577">
        <f t="shared" si="1"/>
        <v>2097614921.284256</v>
      </c>
      <c r="J36" s="582"/>
      <c r="K36" s="582"/>
      <c r="L36" s="582"/>
      <c r="M36" s="582"/>
      <c r="N36" s="582"/>
      <c r="O36" s="582"/>
      <c r="P36" s="582"/>
    </row>
    <row r="37" spans="1:16" ht="22.5" customHeight="1">
      <c r="A37" s="392"/>
      <c r="B37" s="366" t="s">
        <v>104</v>
      </c>
      <c r="C37" s="768"/>
      <c r="D37" s="769"/>
      <c r="E37" s="769"/>
      <c r="F37" s="769"/>
      <c r="G37" s="769"/>
      <c r="H37" s="770"/>
      <c r="J37" s="582"/>
      <c r="K37" s="582"/>
      <c r="L37" s="582"/>
      <c r="M37" s="582"/>
      <c r="N37" s="582"/>
      <c r="O37" s="582"/>
      <c r="P37" s="582"/>
    </row>
    <row r="38" spans="1:16">
      <c r="A38" s="392">
        <v>15</v>
      </c>
      <c r="B38" s="367" t="s">
        <v>750</v>
      </c>
      <c r="C38" s="580">
        <v>0</v>
      </c>
      <c r="D38" s="580">
        <v>0</v>
      </c>
      <c r="E38" s="581">
        <f>C38+D38</f>
        <v>0</v>
      </c>
      <c r="F38" s="580">
        <v>0</v>
      </c>
      <c r="G38" s="580">
        <v>0</v>
      </c>
      <c r="H38" s="581">
        <f>F38+G38</f>
        <v>0</v>
      </c>
      <c r="J38" s="582"/>
      <c r="K38" s="582"/>
      <c r="L38" s="582"/>
      <c r="M38" s="582"/>
      <c r="N38" s="582"/>
      <c r="O38" s="582"/>
      <c r="P38" s="582"/>
    </row>
    <row r="39" spans="1:16">
      <c r="A39" s="392">
        <v>15.1</v>
      </c>
      <c r="B39" s="368" t="s">
        <v>730</v>
      </c>
      <c r="C39" s="580">
        <v>0</v>
      </c>
      <c r="D39" s="580">
        <v>0</v>
      </c>
      <c r="E39" s="581">
        <f t="shared" ref="E39:E53" si="2">C39+D39</f>
        <v>0</v>
      </c>
      <c r="F39" s="580">
        <v>0</v>
      </c>
      <c r="G39" s="580">
        <v>0</v>
      </c>
      <c r="H39" s="581">
        <f t="shared" ref="H39:H53" si="3">F39+G39</f>
        <v>0</v>
      </c>
      <c r="J39" s="582"/>
      <c r="K39" s="582"/>
      <c r="L39" s="582"/>
      <c r="M39" s="582"/>
      <c r="N39" s="582"/>
      <c r="O39" s="582"/>
      <c r="P39" s="582"/>
    </row>
    <row r="40" spans="1:16" ht="24" customHeight="1">
      <c r="A40" s="392">
        <v>16</v>
      </c>
      <c r="B40" s="361" t="s">
        <v>751</v>
      </c>
      <c r="C40" s="580">
        <v>0</v>
      </c>
      <c r="D40" s="580">
        <v>0</v>
      </c>
      <c r="E40" s="581">
        <f t="shared" si="2"/>
        <v>0</v>
      </c>
      <c r="F40" s="580">
        <v>0</v>
      </c>
      <c r="G40" s="580">
        <v>0</v>
      </c>
      <c r="H40" s="581">
        <f t="shared" si="3"/>
        <v>0</v>
      </c>
      <c r="J40" s="582"/>
      <c r="K40" s="582"/>
      <c r="L40" s="582"/>
      <c r="M40" s="582"/>
      <c r="N40" s="582"/>
      <c r="O40" s="582"/>
      <c r="P40" s="582"/>
    </row>
    <row r="41" spans="1:16" ht="21">
      <c r="A41" s="392">
        <v>17</v>
      </c>
      <c r="B41" s="361" t="s">
        <v>752</v>
      </c>
      <c r="C41" s="580">
        <f>SUM(C42:C45)</f>
        <v>253554496.58193326</v>
      </c>
      <c r="D41" s="580">
        <f>SUM(D42:D45)</f>
        <v>1235766003.0502262</v>
      </c>
      <c r="E41" s="581">
        <f t="shared" si="2"/>
        <v>1489320499.6321595</v>
      </c>
      <c r="F41" s="580">
        <f>SUM(F42:F45)</f>
        <v>243023548.84305912</v>
      </c>
      <c r="G41" s="580">
        <f>SUM(G42:G45)</f>
        <v>1349379457.1231964</v>
      </c>
      <c r="H41" s="581">
        <f t="shared" si="3"/>
        <v>1592403005.9662554</v>
      </c>
      <c r="J41" s="582"/>
      <c r="K41" s="582"/>
      <c r="L41" s="582"/>
      <c r="M41" s="582"/>
      <c r="N41" s="582"/>
      <c r="O41" s="582"/>
      <c r="P41" s="582"/>
    </row>
    <row r="42" spans="1:16">
      <c r="A42" s="392">
        <v>17.100000000000001</v>
      </c>
      <c r="B42" s="369" t="s">
        <v>753</v>
      </c>
      <c r="C42" s="580">
        <v>242069911.06</v>
      </c>
      <c r="D42" s="580">
        <v>1233781840.3194001</v>
      </c>
      <c r="E42" s="581">
        <f t="shared" si="2"/>
        <v>1475851751.3794</v>
      </c>
      <c r="F42" s="580">
        <v>225957257.43000001</v>
      </c>
      <c r="G42" s="580">
        <v>1348903880.4264002</v>
      </c>
      <c r="H42" s="581">
        <f t="shared" si="3"/>
        <v>1574861137.8564003</v>
      </c>
      <c r="J42" s="582"/>
      <c r="K42" s="582"/>
      <c r="L42" s="582"/>
      <c r="M42" s="582"/>
      <c r="N42" s="582"/>
      <c r="O42" s="582"/>
      <c r="P42" s="582"/>
    </row>
    <row r="43" spans="1:16">
      <c r="A43" s="392">
        <v>17.2</v>
      </c>
      <c r="B43" s="370" t="s">
        <v>100</v>
      </c>
      <c r="C43" s="580">
        <v>0</v>
      </c>
      <c r="D43" s="580">
        <v>0</v>
      </c>
      <c r="E43" s="581">
        <f t="shared" si="2"/>
        <v>0</v>
      </c>
      <c r="F43" s="580">
        <v>0</v>
      </c>
      <c r="G43" s="580">
        <v>0</v>
      </c>
      <c r="H43" s="581">
        <f t="shared" si="3"/>
        <v>0</v>
      </c>
      <c r="J43" s="582"/>
      <c r="K43" s="582"/>
      <c r="L43" s="582"/>
      <c r="M43" s="582"/>
      <c r="N43" s="582"/>
      <c r="O43" s="582"/>
      <c r="P43" s="582"/>
    </row>
    <row r="44" spans="1:16">
      <c r="A44" s="392">
        <v>17.3</v>
      </c>
      <c r="B44" s="369" t="s">
        <v>754</v>
      </c>
      <c r="C44" s="580">
        <v>0</v>
      </c>
      <c r="D44" s="580">
        <v>0</v>
      </c>
      <c r="E44" s="581">
        <f t="shared" si="2"/>
        <v>0</v>
      </c>
      <c r="F44" s="580">
        <v>0</v>
      </c>
      <c r="G44" s="580">
        <v>0</v>
      </c>
      <c r="H44" s="581">
        <f t="shared" si="3"/>
        <v>0</v>
      </c>
      <c r="J44" s="582"/>
      <c r="K44" s="582"/>
      <c r="L44" s="582"/>
      <c r="M44" s="582"/>
      <c r="N44" s="582"/>
      <c r="O44" s="582"/>
      <c r="P44" s="582"/>
    </row>
    <row r="45" spans="1:16">
      <c r="A45" s="392">
        <v>17.399999999999999</v>
      </c>
      <c r="B45" s="369" t="s">
        <v>755</v>
      </c>
      <c r="C45" s="580">
        <v>11484585.521933261</v>
      </c>
      <c r="D45" s="580">
        <v>1984162.730826159</v>
      </c>
      <c r="E45" s="581">
        <f t="shared" si="2"/>
        <v>13468748.252759419</v>
      </c>
      <c r="F45" s="580">
        <v>17066291.41305913</v>
      </c>
      <c r="G45" s="580">
        <v>475576.69679618697</v>
      </c>
      <c r="H45" s="581">
        <f t="shared" si="3"/>
        <v>17541868.109855317</v>
      </c>
      <c r="J45" s="582"/>
      <c r="K45" s="582"/>
      <c r="L45" s="582"/>
      <c r="M45" s="582"/>
      <c r="N45" s="582"/>
      <c r="O45" s="582"/>
      <c r="P45" s="582"/>
    </row>
    <row r="46" spans="1:16">
      <c r="A46" s="392">
        <v>18</v>
      </c>
      <c r="B46" s="359" t="s">
        <v>756</v>
      </c>
      <c r="C46" s="580">
        <v>422432.32379089226</v>
      </c>
      <c r="D46" s="580">
        <v>197822.60448973489</v>
      </c>
      <c r="E46" s="581">
        <f t="shared" si="2"/>
        <v>620254.92828062712</v>
      </c>
      <c r="F46" s="580">
        <v>114752.81177011556</v>
      </c>
      <c r="G46" s="580">
        <v>148669.47764394281</v>
      </c>
      <c r="H46" s="581">
        <f t="shared" si="3"/>
        <v>263422.28941405838</v>
      </c>
      <c r="J46" s="582"/>
      <c r="K46" s="582"/>
      <c r="L46" s="582"/>
      <c r="M46" s="582"/>
      <c r="N46" s="582"/>
      <c r="O46" s="582"/>
      <c r="P46" s="582"/>
    </row>
    <row r="47" spans="1:16">
      <c r="A47" s="392">
        <v>19</v>
      </c>
      <c r="B47" s="359" t="s">
        <v>757</v>
      </c>
      <c r="C47" s="580">
        <f>SUM(C48:C49)</f>
        <v>2428760.0712908613</v>
      </c>
      <c r="D47" s="580">
        <f>SUM(D48:D49)</f>
        <v>0</v>
      </c>
      <c r="E47" s="581">
        <f t="shared" si="2"/>
        <v>2428760.0712908613</v>
      </c>
      <c r="F47" s="580">
        <f>SUM(F48:F49)</f>
        <v>8143591.7107079215</v>
      </c>
      <c r="G47" s="580">
        <f>SUM(G48:G49)</f>
        <v>0</v>
      </c>
      <c r="H47" s="581">
        <f t="shared" si="3"/>
        <v>8143591.7107079215</v>
      </c>
      <c r="J47" s="582"/>
      <c r="K47" s="582"/>
      <c r="L47" s="582"/>
      <c r="M47" s="582"/>
      <c r="N47" s="582"/>
      <c r="O47" s="582"/>
      <c r="P47" s="582"/>
    </row>
    <row r="48" spans="1:16">
      <c r="A48" s="392">
        <v>19.100000000000001</v>
      </c>
      <c r="B48" s="371" t="s">
        <v>758</v>
      </c>
      <c r="C48" s="580">
        <v>0</v>
      </c>
      <c r="D48" s="580">
        <v>0</v>
      </c>
      <c r="E48" s="581">
        <f t="shared" si="2"/>
        <v>0</v>
      </c>
      <c r="F48" s="580">
        <v>6006200.7793989535</v>
      </c>
      <c r="G48" s="580">
        <v>0</v>
      </c>
      <c r="H48" s="581">
        <f t="shared" si="3"/>
        <v>6006200.7793989535</v>
      </c>
      <c r="J48" s="582"/>
      <c r="K48" s="582"/>
      <c r="L48" s="582"/>
      <c r="M48" s="582"/>
      <c r="N48" s="582"/>
      <c r="O48" s="582"/>
      <c r="P48" s="582"/>
    </row>
    <row r="49" spans="1:16">
      <c r="A49" s="392">
        <v>19.2</v>
      </c>
      <c r="B49" s="372" t="s">
        <v>759</v>
      </c>
      <c r="C49" s="580">
        <v>2428760.0712908613</v>
      </c>
      <c r="D49" s="580">
        <v>0</v>
      </c>
      <c r="E49" s="581">
        <f t="shared" si="2"/>
        <v>2428760.0712908613</v>
      </c>
      <c r="F49" s="580">
        <v>2137390.9313089675</v>
      </c>
      <c r="G49" s="580">
        <v>0</v>
      </c>
      <c r="H49" s="581">
        <f t="shared" si="3"/>
        <v>2137390.9313089675</v>
      </c>
      <c r="J49" s="582"/>
      <c r="K49" s="582"/>
      <c r="L49" s="582"/>
      <c r="M49" s="582"/>
      <c r="N49" s="582"/>
      <c r="O49" s="582"/>
      <c r="P49" s="582"/>
    </row>
    <row r="50" spans="1:16">
      <c r="A50" s="392">
        <v>20</v>
      </c>
      <c r="B50" s="373" t="s">
        <v>101</v>
      </c>
      <c r="C50" s="580">
        <v>0</v>
      </c>
      <c r="D50" s="580">
        <v>85637615.751599774</v>
      </c>
      <c r="E50" s="581">
        <f t="shared" si="2"/>
        <v>85637615.751599774</v>
      </c>
      <c r="F50" s="580">
        <v>0</v>
      </c>
      <c r="G50" s="580">
        <v>81058272.75399977</v>
      </c>
      <c r="H50" s="581">
        <f t="shared" si="3"/>
        <v>81058272.75399977</v>
      </c>
      <c r="J50" s="582"/>
      <c r="K50" s="582"/>
      <c r="L50" s="582"/>
      <c r="M50" s="582"/>
      <c r="N50" s="582"/>
      <c r="O50" s="582"/>
      <c r="P50" s="582"/>
    </row>
    <row r="51" spans="1:16">
      <c r="A51" s="392">
        <v>21</v>
      </c>
      <c r="B51" s="374" t="s">
        <v>89</v>
      </c>
      <c r="C51" s="580">
        <v>842964.21959999669</v>
      </c>
      <c r="D51" s="580">
        <v>620880.84709999908</v>
      </c>
      <c r="E51" s="581">
        <f t="shared" si="2"/>
        <v>1463845.0666999957</v>
      </c>
      <c r="F51" s="580">
        <v>3410797.0700000003</v>
      </c>
      <c r="G51" s="580">
        <v>1273823.5564000001</v>
      </c>
      <c r="H51" s="581">
        <f t="shared" si="3"/>
        <v>4684620.6264000004</v>
      </c>
      <c r="J51" s="582"/>
      <c r="K51" s="582"/>
      <c r="L51" s="582"/>
      <c r="M51" s="582"/>
      <c r="N51" s="582"/>
      <c r="O51" s="582"/>
      <c r="P51" s="582"/>
    </row>
    <row r="52" spans="1:16">
      <c r="A52" s="392">
        <v>21.1</v>
      </c>
      <c r="B52" s="370" t="s">
        <v>760</v>
      </c>
      <c r="C52" s="580">
        <v>0</v>
      </c>
      <c r="D52" s="580">
        <v>0</v>
      </c>
      <c r="E52" s="581">
        <f t="shared" si="2"/>
        <v>0</v>
      </c>
      <c r="F52" s="580">
        <v>0</v>
      </c>
      <c r="G52" s="580">
        <v>0</v>
      </c>
      <c r="H52" s="581">
        <f t="shared" si="3"/>
        <v>0</v>
      </c>
      <c r="J52" s="582"/>
      <c r="K52" s="582"/>
      <c r="L52" s="582"/>
      <c r="M52" s="582"/>
      <c r="N52" s="582"/>
      <c r="O52" s="582"/>
      <c r="P52" s="582"/>
    </row>
    <row r="53" spans="1:16">
      <c r="A53" s="392">
        <v>22</v>
      </c>
      <c r="B53" s="373" t="s">
        <v>761</v>
      </c>
      <c r="C53" s="580">
        <f>SUM(C38,C40,C41,C46,C47,C50,C51)</f>
        <v>257248653.19661498</v>
      </c>
      <c r="D53" s="580">
        <f>SUM(D38,D40,D41,D46,D47,D50,D51)</f>
        <v>1322222322.2534158</v>
      </c>
      <c r="E53" s="581">
        <f t="shared" si="2"/>
        <v>1579470975.4500308</v>
      </c>
      <c r="F53" s="580">
        <f>SUM(F38,F40,F41,F46,F47,F50,F51)</f>
        <v>254692690.43553716</v>
      </c>
      <c r="G53" s="580">
        <f>SUM(G38,G40,G41,G46,G47,G50,G51)</f>
        <v>1431860222.9112401</v>
      </c>
      <c r="H53" s="581">
        <f t="shared" si="3"/>
        <v>1686552913.3467772</v>
      </c>
      <c r="J53" s="582"/>
      <c r="K53" s="582"/>
      <c r="L53" s="582"/>
      <c r="M53" s="582"/>
      <c r="N53" s="582"/>
      <c r="O53" s="582"/>
      <c r="P53" s="582"/>
    </row>
    <row r="54" spans="1:16" ht="24" customHeight="1">
      <c r="A54" s="392"/>
      <c r="B54" s="375" t="s">
        <v>762</v>
      </c>
      <c r="C54" s="771"/>
      <c r="D54" s="772"/>
      <c r="E54" s="772"/>
      <c r="F54" s="772"/>
      <c r="G54" s="772"/>
      <c r="H54" s="773"/>
      <c r="J54" s="582"/>
      <c r="K54" s="582"/>
      <c r="L54" s="582"/>
      <c r="M54" s="582"/>
      <c r="N54" s="582"/>
      <c r="O54" s="582"/>
      <c r="P54" s="582"/>
    </row>
    <row r="55" spans="1:16">
      <c r="A55" s="392">
        <v>23</v>
      </c>
      <c r="B55" s="373" t="s">
        <v>994</v>
      </c>
      <c r="C55" s="580">
        <v>114430000</v>
      </c>
      <c r="D55" s="580">
        <v>0</v>
      </c>
      <c r="E55" s="581">
        <f>C55+D55</f>
        <v>114430000</v>
      </c>
      <c r="F55" s="580">
        <v>114430000</v>
      </c>
      <c r="G55" s="580">
        <v>0</v>
      </c>
      <c r="H55" s="581">
        <f>F55+G55</f>
        <v>114430000</v>
      </c>
      <c r="J55" s="582"/>
      <c r="K55" s="582"/>
      <c r="L55" s="582"/>
      <c r="M55" s="582"/>
      <c r="N55" s="582"/>
      <c r="O55" s="582"/>
      <c r="P55" s="582"/>
    </row>
    <row r="56" spans="1:16">
      <c r="A56" s="392">
        <v>24</v>
      </c>
      <c r="B56" s="373" t="s">
        <v>763</v>
      </c>
      <c r="C56" s="580">
        <v>0</v>
      </c>
      <c r="D56" s="580">
        <v>0</v>
      </c>
      <c r="E56" s="581">
        <f t="shared" ref="E56:E69" si="4">C56+D56</f>
        <v>0</v>
      </c>
      <c r="F56" s="580">
        <v>0</v>
      </c>
      <c r="G56" s="580">
        <v>0</v>
      </c>
      <c r="H56" s="581">
        <f t="shared" ref="H56:H69" si="5">F56+G56</f>
        <v>0</v>
      </c>
      <c r="J56" s="582"/>
      <c r="K56" s="582"/>
      <c r="L56" s="582"/>
      <c r="M56" s="582"/>
      <c r="N56" s="582"/>
      <c r="O56" s="582"/>
      <c r="P56" s="582"/>
    </row>
    <row r="57" spans="1:16">
      <c r="A57" s="392">
        <v>25</v>
      </c>
      <c r="B57" s="373" t="s">
        <v>102</v>
      </c>
      <c r="C57" s="580">
        <v>0</v>
      </c>
      <c r="D57" s="580">
        <v>0</v>
      </c>
      <c r="E57" s="581">
        <f t="shared" si="4"/>
        <v>0</v>
      </c>
      <c r="F57" s="580">
        <v>0</v>
      </c>
      <c r="G57" s="580">
        <v>0</v>
      </c>
      <c r="H57" s="581">
        <f t="shared" si="5"/>
        <v>0</v>
      </c>
      <c r="J57" s="582"/>
      <c r="K57" s="582"/>
      <c r="L57" s="582"/>
      <c r="M57" s="582"/>
      <c r="N57" s="582"/>
      <c r="O57" s="582"/>
      <c r="P57" s="582"/>
    </row>
    <row r="58" spans="1:16">
      <c r="A58" s="392">
        <v>26</v>
      </c>
      <c r="B58" s="359" t="s">
        <v>764</v>
      </c>
      <c r="C58" s="580">
        <v>0</v>
      </c>
      <c r="D58" s="580">
        <v>0</v>
      </c>
      <c r="E58" s="581">
        <f t="shared" si="4"/>
        <v>0</v>
      </c>
      <c r="F58" s="580">
        <v>0</v>
      </c>
      <c r="G58" s="580">
        <v>0</v>
      </c>
      <c r="H58" s="581">
        <f t="shared" si="5"/>
        <v>0</v>
      </c>
      <c r="J58" s="582"/>
      <c r="K58" s="582"/>
      <c r="L58" s="582"/>
      <c r="M58" s="582"/>
      <c r="N58" s="582"/>
      <c r="O58" s="582"/>
      <c r="P58" s="582"/>
    </row>
    <row r="59" spans="1:16" ht="21">
      <c r="A59" s="392">
        <v>27</v>
      </c>
      <c r="B59" s="359" t="s">
        <v>765</v>
      </c>
      <c r="C59" s="580">
        <f>SUM(C60:C61)</f>
        <v>23845347.84</v>
      </c>
      <c r="D59" s="580">
        <f>SUM(D60:D61)</f>
        <v>0</v>
      </c>
      <c r="E59" s="581">
        <f t="shared" si="4"/>
        <v>23845347.84</v>
      </c>
      <c r="F59" s="580">
        <f>SUM(F60:F61)</f>
        <v>25763611.367281228</v>
      </c>
      <c r="G59" s="580">
        <f>SUM(G60:G61)</f>
        <v>0</v>
      </c>
      <c r="H59" s="581">
        <f t="shared" si="5"/>
        <v>25763611.367281228</v>
      </c>
      <c r="J59" s="582"/>
      <c r="K59" s="582"/>
      <c r="L59" s="582"/>
      <c r="M59" s="582"/>
      <c r="N59" s="582"/>
      <c r="O59" s="582"/>
      <c r="P59" s="582"/>
    </row>
    <row r="60" spans="1:16">
      <c r="A60" s="392">
        <v>27.1</v>
      </c>
      <c r="B60" s="371" t="s">
        <v>766</v>
      </c>
      <c r="C60" s="580">
        <v>23845347.84</v>
      </c>
      <c r="D60" s="580">
        <v>0</v>
      </c>
      <c r="E60" s="581">
        <f t="shared" si="4"/>
        <v>23845347.84</v>
      </c>
      <c r="F60" s="580">
        <v>25763611.367281228</v>
      </c>
      <c r="G60" s="580">
        <v>0</v>
      </c>
      <c r="H60" s="581">
        <f t="shared" si="5"/>
        <v>25763611.367281228</v>
      </c>
      <c r="J60" s="582"/>
      <c r="K60" s="582"/>
      <c r="L60" s="582"/>
      <c r="M60" s="582"/>
      <c r="N60" s="582"/>
      <c r="O60" s="582"/>
      <c r="P60" s="582"/>
    </row>
    <row r="61" spans="1:16">
      <c r="A61" s="392">
        <v>27.2</v>
      </c>
      <c r="B61" s="369" t="s">
        <v>767</v>
      </c>
      <c r="C61" s="580">
        <v>0</v>
      </c>
      <c r="D61" s="580">
        <v>0</v>
      </c>
      <c r="E61" s="581">
        <f t="shared" si="4"/>
        <v>0</v>
      </c>
      <c r="F61" s="580">
        <v>0</v>
      </c>
      <c r="G61" s="580">
        <v>0</v>
      </c>
      <c r="H61" s="581">
        <f t="shared" si="5"/>
        <v>0</v>
      </c>
      <c r="J61" s="582"/>
      <c r="K61" s="582"/>
      <c r="L61" s="582"/>
      <c r="M61" s="582"/>
      <c r="N61" s="582"/>
      <c r="O61" s="582"/>
      <c r="P61" s="582"/>
    </row>
    <row r="62" spans="1:16">
      <c r="A62" s="392">
        <v>28</v>
      </c>
      <c r="B62" s="374" t="s">
        <v>768</v>
      </c>
      <c r="C62" s="580">
        <v>0</v>
      </c>
      <c r="D62" s="580">
        <v>0</v>
      </c>
      <c r="E62" s="581">
        <f t="shared" si="4"/>
        <v>0</v>
      </c>
      <c r="F62" s="580">
        <v>0</v>
      </c>
      <c r="G62" s="580">
        <v>0</v>
      </c>
      <c r="H62" s="581">
        <f t="shared" si="5"/>
        <v>0</v>
      </c>
      <c r="J62" s="582"/>
      <c r="K62" s="582"/>
      <c r="L62" s="582"/>
      <c r="M62" s="582"/>
      <c r="N62" s="582"/>
      <c r="O62" s="582"/>
      <c r="P62" s="582"/>
    </row>
    <row r="63" spans="1:16">
      <c r="A63" s="392">
        <v>29</v>
      </c>
      <c r="B63" s="359" t="s">
        <v>769</v>
      </c>
      <c r="C63" s="580">
        <f>SUM(C64:C66)</f>
        <v>53016.414797886995</v>
      </c>
      <c r="D63" s="580">
        <f>SUM(D64:D66)</f>
        <v>0</v>
      </c>
      <c r="E63" s="581">
        <f t="shared" si="4"/>
        <v>53016.414797886995</v>
      </c>
      <c r="F63" s="580">
        <f>SUM(F64:F66)</f>
        <v>42724.254257708555</v>
      </c>
      <c r="G63" s="580">
        <f>SUM(G64:G66)</f>
        <v>0</v>
      </c>
      <c r="H63" s="581">
        <f t="shared" si="5"/>
        <v>42724.254257708555</v>
      </c>
      <c r="J63" s="582"/>
      <c r="K63" s="582"/>
      <c r="L63" s="582"/>
      <c r="M63" s="582"/>
      <c r="N63" s="582"/>
      <c r="O63" s="582"/>
      <c r="P63" s="582"/>
    </row>
    <row r="64" spans="1:16">
      <c r="A64" s="392">
        <v>29.1</v>
      </c>
      <c r="B64" s="360" t="s">
        <v>770</v>
      </c>
      <c r="C64" s="580">
        <v>0</v>
      </c>
      <c r="D64" s="580">
        <v>0</v>
      </c>
      <c r="E64" s="581">
        <f t="shared" si="4"/>
        <v>0</v>
      </c>
      <c r="F64" s="580">
        <v>0</v>
      </c>
      <c r="G64" s="580">
        <v>0</v>
      </c>
      <c r="H64" s="581">
        <f t="shared" si="5"/>
        <v>0</v>
      </c>
      <c r="J64" s="582"/>
      <c r="K64" s="582"/>
      <c r="L64" s="582"/>
      <c r="M64" s="582"/>
      <c r="N64" s="582"/>
      <c r="O64" s="582"/>
      <c r="P64" s="582"/>
    </row>
    <row r="65" spans="1:16" ht="24.95" customHeight="1">
      <c r="A65" s="392">
        <v>29.2</v>
      </c>
      <c r="B65" s="371" t="s">
        <v>771</v>
      </c>
      <c r="C65" s="580">
        <v>0</v>
      </c>
      <c r="D65" s="580">
        <v>0</v>
      </c>
      <c r="E65" s="581">
        <f t="shared" si="4"/>
        <v>0</v>
      </c>
      <c r="F65" s="580">
        <v>0</v>
      </c>
      <c r="G65" s="580">
        <v>0</v>
      </c>
      <c r="H65" s="581">
        <f t="shared" si="5"/>
        <v>0</v>
      </c>
      <c r="J65" s="582"/>
      <c r="K65" s="582"/>
      <c r="L65" s="582"/>
      <c r="M65" s="582"/>
      <c r="N65" s="582"/>
      <c r="O65" s="582"/>
      <c r="P65" s="582"/>
    </row>
    <row r="66" spans="1:16" ht="22.5" customHeight="1">
      <c r="A66" s="392">
        <v>29.3</v>
      </c>
      <c r="B66" s="363" t="s">
        <v>772</v>
      </c>
      <c r="C66" s="580">
        <v>53016.414797886995</v>
      </c>
      <c r="D66" s="580">
        <v>0</v>
      </c>
      <c r="E66" s="581">
        <f t="shared" si="4"/>
        <v>53016.414797886995</v>
      </c>
      <c r="F66" s="580">
        <v>42724.254257708555</v>
      </c>
      <c r="G66" s="580">
        <v>0</v>
      </c>
      <c r="H66" s="581">
        <f t="shared" si="5"/>
        <v>42724.254257708555</v>
      </c>
      <c r="J66" s="582"/>
      <c r="K66" s="582"/>
      <c r="L66" s="582"/>
      <c r="M66" s="582"/>
      <c r="N66" s="582"/>
      <c r="O66" s="582"/>
      <c r="P66" s="582"/>
    </row>
    <row r="67" spans="1:16">
      <c r="A67" s="392">
        <v>30</v>
      </c>
      <c r="B67" s="359" t="s">
        <v>103</v>
      </c>
      <c r="C67" s="580">
        <v>308426018.52844203</v>
      </c>
      <c r="D67" s="580">
        <v>0</v>
      </c>
      <c r="E67" s="581">
        <f t="shared" si="4"/>
        <v>308426018.52844203</v>
      </c>
      <c r="F67" s="580">
        <v>270825672.78184021</v>
      </c>
      <c r="G67" s="580">
        <v>0</v>
      </c>
      <c r="H67" s="581">
        <f t="shared" si="5"/>
        <v>270825672.78184021</v>
      </c>
      <c r="J67" s="582"/>
      <c r="K67" s="582"/>
      <c r="L67" s="582"/>
      <c r="M67" s="582"/>
      <c r="N67" s="582"/>
      <c r="O67" s="582"/>
      <c r="P67" s="582"/>
    </row>
    <row r="68" spans="1:16">
      <c r="A68" s="392">
        <v>31</v>
      </c>
      <c r="B68" s="376" t="s">
        <v>773</v>
      </c>
      <c r="C68" s="580">
        <f>SUM(C55,C56,C57,C58,C59,C62,C63,C67)</f>
        <v>446754382.7832399</v>
      </c>
      <c r="D68" s="580">
        <f>SUM(D55,D56,D57,D58,D59,D62,D63,D67)</f>
        <v>0</v>
      </c>
      <c r="E68" s="581">
        <f t="shared" si="4"/>
        <v>446754382.7832399</v>
      </c>
      <c r="F68" s="580">
        <f>SUM(F55,F56,F57,F58,F59,F62,F63,F67)</f>
        <v>411062008.40337914</v>
      </c>
      <c r="G68" s="580">
        <f>SUM(G55,G56,G57,G58,G59,G62,G63,G67)</f>
        <v>0</v>
      </c>
      <c r="H68" s="581">
        <f t="shared" si="5"/>
        <v>411062008.40337914</v>
      </c>
      <c r="J68" s="582"/>
      <c r="K68" s="582"/>
      <c r="L68" s="582"/>
      <c r="M68" s="582"/>
      <c r="N68" s="582"/>
      <c r="O68" s="582"/>
      <c r="P68" s="582"/>
    </row>
    <row r="69" spans="1:16">
      <c r="A69" s="392">
        <v>32</v>
      </c>
      <c r="B69" s="377" t="s">
        <v>774</v>
      </c>
      <c r="C69" s="580">
        <f>SUM(C53,C68)</f>
        <v>704003035.97985482</v>
      </c>
      <c r="D69" s="580">
        <f>SUM(D53,D68)</f>
        <v>1322222322.2534158</v>
      </c>
      <c r="E69" s="581">
        <f t="shared" si="4"/>
        <v>2026225358.2332706</v>
      </c>
      <c r="F69" s="580">
        <f>SUM(F53,F68)</f>
        <v>665754698.8389163</v>
      </c>
      <c r="G69" s="580">
        <f>SUM(G53,G68)</f>
        <v>1431860222.9112401</v>
      </c>
      <c r="H69" s="581">
        <f t="shared" si="5"/>
        <v>2097614921.7501564</v>
      </c>
      <c r="J69" s="582"/>
      <c r="K69" s="582"/>
      <c r="L69" s="582"/>
      <c r="M69" s="582"/>
      <c r="N69" s="582"/>
      <c r="O69" s="582"/>
      <c r="P69" s="582"/>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K22"/>
  <sheetViews>
    <sheetView showGridLines="0" zoomScale="80" zoomScaleNormal="80" workbookViewId="0"/>
  </sheetViews>
  <sheetFormatPr defaultColWidth="8.7109375" defaultRowHeight="12"/>
  <cols>
    <col min="1" max="1" width="11.85546875" style="341" bestFit="1" customWidth="1"/>
    <col min="2" max="2" width="165.140625" style="341" customWidth="1"/>
    <col min="3" max="11" width="28.28515625" style="341" customWidth="1"/>
    <col min="12" max="16384" width="8.7109375" style="341"/>
  </cols>
  <sheetData>
    <row r="1" spans="1:11" s="335" customFormat="1" ht="13.5">
      <c r="A1" s="334" t="s">
        <v>108</v>
      </c>
      <c r="B1" s="275" t="str">
        <f>Info!C2</f>
        <v>სს "ბანკი ქართუ"</v>
      </c>
      <c r="C1" s="423"/>
      <c r="D1" s="423"/>
      <c r="E1" s="423"/>
      <c r="F1" s="423"/>
      <c r="G1" s="423"/>
      <c r="H1" s="423"/>
      <c r="I1" s="423"/>
      <c r="J1" s="423"/>
      <c r="K1" s="423"/>
    </row>
    <row r="2" spans="1:11" s="335" customFormat="1" ht="12.75">
      <c r="A2" s="334" t="s">
        <v>109</v>
      </c>
      <c r="B2" s="659">
        <f>'1. key ratios'!B2</f>
        <v>45657</v>
      </c>
      <c r="C2" s="423"/>
      <c r="D2" s="423"/>
      <c r="E2" s="423"/>
      <c r="F2" s="423"/>
      <c r="G2" s="423"/>
      <c r="H2" s="423"/>
      <c r="I2" s="423"/>
      <c r="J2" s="423"/>
      <c r="K2" s="423"/>
    </row>
    <row r="3" spans="1:11" s="335" customFormat="1" ht="12.75">
      <c r="A3" s="336" t="s">
        <v>598</v>
      </c>
      <c r="B3" s="423"/>
      <c r="C3" s="423"/>
      <c r="D3" s="423"/>
      <c r="E3" s="423"/>
      <c r="F3" s="423"/>
      <c r="G3" s="423"/>
      <c r="H3" s="423"/>
      <c r="I3" s="423"/>
      <c r="J3" s="423"/>
      <c r="K3" s="423"/>
    </row>
    <row r="4" spans="1:11">
      <c r="A4" s="477"/>
      <c r="B4" s="477"/>
      <c r="C4" s="476" t="s">
        <v>502</v>
      </c>
      <c r="D4" s="476" t="s">
        <v>503</v>
      </c>
      <c r="E4" s="476" t="s">
        <v>504</v>
      </c>
      <c r="F4" s="476" t="s">
        <v>505</v>
      </c>
      <c r="G4" s="476" t="s">
        <v>506</v>
      </c>
      <c r="H4" s="476" t="s">
        <v>507</v>
      </c>
      <c r="I4" s="476" t="s">
        <v>508</v>
      </c>
      <c r="J4" s="476" t="s">
        <v>509</v>
      </c>
      <c r="K4" s="476" t="s">
        <v>510</v>
      </c>
    </row>
    <row r="5" spans="1:11" ht="104.1" customHeight="1">
      <c r="A5" s="880" t="s">
        <v>905</v>
      </c>
      <c r="B5" s="881"/>
      <c r="C5" s="475" t="s">
        <v>599</v>
      </c>
      <c r="D5" s="475" t="s">
        <v>592</v>
      </c>
      <c r="E5" s="475" t="s">
        <v>593</v>
      </c>
      <c r="F5" s="475" t="s">
        <v>904</v>
      </c>
      <c r="G5" s="475" t="s">
        <v>600</v>
      </c>
      <c r="H5" s="475" t="s">
        <v>601</v>
      </c>
      <c r="I5" s="475" t="s">
        <v>602</v>
      </c>
      <c r="J5" s="475" t="s">
        <v>603</v>
      </c>
      <c r="K5" s="475" t="s">
        <v>604</v>
      </c>
    </row>
    <row r="6" spans="1:11" ht="12.75">
      <c r="A6" s="413">
        <v>1</v>
      </c>
      <c r="B6" s="413" t="s">
        <v>605</v>
      </c>
      <c r="C6" s="660">
        <v>98300883.171461031</v>
      </c>
      <c r="D6" s="660">
        <v>4954205.267</v>
      </c>
      <c r="E6" s="660">
        <v>0</v>
      </c>
      <c r="F6" s="660">
        <v>0</v>
      </c>
      <c r="G6" s="660">
        <v>821797871.83205056</v>
      </c>
      <c r="H6" s="660">
        <v>8341873.0866485955</v>
      </c>
      <c r="I6" s="660">
        <v>101327312.1293177</v>
      </c>
      <c r="J6" s="660">
        <v>20571702.201594558</v>
      </c>
      <c r="K6" s="660">
        <v>70338106.177151263</v>
      </c>
    </row>
    <row r="7" spans="1:11" ht="12.75">
      <c r="A7" s="413">
        <v>2</v>
      </c>
      <c r="B7" s="413" t="s">
        <v>606</v>
      </c>
      <c r="C7" s="660">
        <v>0</v>
      </c>
      <c r="D7" s="660">
        <v>0</v>
      </c>
      <c r="E7" s="660">
        <v>0</v>
      </c>
      <c r="F7" s="660">
        <v>0</v>
      </c>
      <c r="G7" s="660">
        <v>5000000</v>
      </c>
      <c r="H7" s="660">
        <v>6488.2199999997392</v>
      </c>
      <c r="I7" s="660">
        <v>21063685.699999999</v>
      </c>
      <c r="J7" s="660">
        <v>0</v>
      </c>
      <c r="K7" s="660">
        <v>13171032.789999999</v>
      </c>
    </row>
    <row r="8" spans="1:11" ht="12.75">
      <c r="A8" s="413">
        <v>3</v>
      </c>
      <c r="B8" s="413" t="s">
        <v>570</v>
      </c>
      <c r="C8" s="660">
        <v>10266465.274518672</v>
      </c>
      <c r="D8" s="660">
        <v>0</v>
      </c>
      <c r="E8" s="660">
        <v>0</v>
      </c>
      <c r="F8" s="660">
        <v>0</v>
      </c>
      <c r="G8" s="660">
        <v>124211421.86757545</v>
      </c>
      <c r="H8" s="660">
        <v>1030074.1689794119</v>
      </c>
      <c r="I8" s="660">
        <v>24824590.379459403</v>
      </c>
      <c r="J8" s="660">
        <v>29619122.701242298</v>
      </c>
      <c r="K8" s="660">
        <v>9397879.8463247158</v>
      </c>
    </row>
    <row r="9" spans="1:11" ht="12.75">
      <c r="A9" s="413">
        <v>4</v>
      </c>
      <c r="B9" s="430" t="s">
        <v>903</v>
      </c>
      <c r="C9" s="660">
        <v>12797741.307909703</v>
      </c>
      <c r="D9" s="660">
        <v>318321.88</v>
      </c>
      <c r="E9" s="660">
        <v>0</v>
      </c>
      <c r="F9" s="660">
        <v>0</v>
      </c>
      <c r="G9" s="660">
        <v>102623520.08451587</v>
      </c>
      <c r="H9" s="660">
        <v>2821947.2556280075</v>
      </c>
      <c r="I9" s="660">
        <v>3320436.2692490127</v>
      </c>
      <c r="J9" s="660">
        <v>4359750.2811388988</v>
      </c>
      <c r="K9" s="660">
        <v>16447116.434834655</v>
      </c>
    </row>
    <row r="10" spans="1:11" ht="12.75">
      <c r="A10" s="413">
        <v>5</v>
      </c>
      <c r="B10" s="430" t="s">
        <v>902</v>
      </c>
      <c r="C10" s="660">
        <v>0</v>
      </c>
      <c r="D10" s="660">
        <v>0</v>
      </c>
      <c r="E10" s="660">
        <v>0</v>
      </c>
      <c r="F10" s="660">
        <v>0</v>
      </c>
      <c r="G10" s="660">
        <v>0</v>
      </c>
      <c r="H10" s="660">
        <v>0</v>
      </c>
      <c r="I10" s="660">
        <v>0</v>
      </c>
      <c r="J10" s="660">
        <v>0</v>
      </c>
      <c r="K10" s="660">
        <v>0</v>
      </c>
    </row>
    <row r="11" spans="1:11" ht="12.75">
      <c r="A11" s="413">
        <v>6</v>
      </c>
      <c r="B11" s="430" t="s">
        <v>901</v>
      </c>
      <c r="C11" s="660">
        <v>0</v>
      </c>
      <c r="D11" s="660">
        <v>0</v>
      </c>
      <c r="E11" s="660">
        <v>0</v>
      </c>
      <c r="F11" s="660">
        <v>0</v>
      </c>
      <c r="G11" s="660">
        <v>2901719.4</v>
      </c>
      <c r="H11" s="660">
        <v>0</v>
      </c>
      <c r="I11" s="660">
        <v>0</v>
      </c>
      <c r="J11" s="660">
        <v>0</v>
      </c>
      <c r="K11" s="660">
        <v>502.15</v>
      </c>
    </row>
    <row r="13" spans="1:11" ht="15">
      <c r="B13" s="474"/>
    </row>
    <row r="14" spans="1:11">
      <c r="C14" s="684"/>
      <c r="D14" s="684"/>
      <c r="E14" s="684"/>
      <c r="F14" s="684"/>
      <c r="G14" s="684"/>
      <c r="H14" s="684"/>
      <c r="I14" s="684"/>
      <c r="J14" s="684"/>
      <c r="K14" s="684"/>
    </row>
    <row r="15" spans="1:11">
      <c r="C15" s="684"/>
      <c r="D15" s="684"/>
      <c r="E15" s="684"/>
      <c r="F15" s="684"/>
      <c r="G15" s="684"/>
      <c r="H15" s="684"/>
      <c r="I15" s="684"/>
      <c r="J15" s="684"/>
      <c r="K15" s="684"/>
    </row>
    <row r="16" spans="1:11">
      <c r="C16" s="684"/>
      <c r="D16" s="684"/>
      <c r="E16" s="684"/>
      <c r="F16" s="684"/>
      <c r="G16" s="684"/>
      <c r="H16" s="684"/>
      <c r="I16" s="684"/>
      <c r="J16" s="684"/>
      <c r="K16" s="684"/>
    </row>
    <row r="17" spans="3:11">
      <c r="C17" s="684"/>
      <c r="D17" s="684"/>
      <c r="E17" s="684"/>
      <c r="F17" s="684"/>
      <c r="G17" s="684"/>
      <c r="H17" s="684"/>
      <c r="I17" s="684"/>
      <c r="J17" s="684"/>
      <c r="K17" s="684"/>
    </row>
    <row r="18" spans="3:11">
      <c r="C18" s="684"/>
      <c r="D18" s="684"/>
      <c r="E18" s="684"/>
      <c r="F18" s="684"/>
      <c r="G18" s="684"/>
      <c r="H18" s="684"/>
      <c r="I18" s="684"/>
      <c r="J18" s="684"/>
      <c r="K18" s="684"/>
    </row>
    <row r="19" spans="3:11">
      <c r="C19" s="684"/>
      <c r="D19" s="684"/>
      <c r="E19" s="684"/>
      <c r="F19" s="684"/>
      <c r="G19" s="684"/>
      <c r="H19" s="684"/>
      <c r="I19" s="684"/>
      <c r="J19" s="684"/>
      <c r="K19" s="684"/>
    </row>
    <row r="20" spans="3:11">
      <c r="C20" s="684"/>
      <c r="D20" s="684"/>
      <c r="E20" s="684"/>
      <c r="F20" s="684"/>
      <c r="G20" s="684"/>
      <c r="H20" s="684"/>
      <c r="I20" s="684"/>
      <c r="J20" s="684"/>
      <c r="K20" s="684"/>
    </row>
    <row r="21" spans="3:11">
      <c r="C21" s="684"/>
      <c r="D21" s="684"/>
      <c r="E21" s="684"/>
      <c r="F21" s="684"/>
      <c r="G21" s="684"/>
      <c r="H21" s="684"/>
      <c r="I21" s="684"/>
      <c r="J21" s="684"/>
      <c r="K21" s="684"/>
    </row>
    <row r="22" spans="3:11">
      <c r="C22" s="684"/>
      <c r="D22" s="684"/>
      <c r="E22" s="684"/>
      <c r="F22" s="684"/>
      <c r="G22" s="684"/>
      <c r="H22" s="684"/>
      <c r="I22" s="684"/>
      <c r="J22" s="684"/>
      <c r="K22" s="684"/>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V38"/>
  <sheetViews>
    <sheetView showGridLines="0" zoomScale="80" zoomScaleNormal="80" workbookViewId="0"/>
  </sheetViews>
  <sheetFormatPr defaultColWidth="8.7109375" defaultRowHeight="15"/>
  <cols>
    <col min="1" max="1" width="10" style="478" bestFit="1" customWidth="1"/>
    <col min="2" max="2" width="71.7109375" style="478" customWidth="1"/>
    <col min="3" max="3" width="14.5703125" style="478" bestFit="1" customWidth="1"/>
    <col min="4" max="5" width="15.140625" style="478" bestFit="1" customWidth="1"/>
    <col min="6" max="6" width="20" style="478" bestFit="1" customWidth="1"/>
    <col min="7" max="7" width="37.5703125" style="478" bestFit="1" customWidth="1"/>
    <col min="8" max="8" width="14.5703125" style="478" bestFit="1" customWidth="1"/>
    <col min="9" max="10" width="15.140625" style="478" bestFit="1" customWidth="1"/>
    <col min="11" max="11" width="20" style="478" bestFit="1" customWidth="1"/>
    <col min="12" max="12" width="37.5703125" style="478" bestFit="1" customWidth="1"/>
    <col min="13" max="13" width="10.5703125" style="478" bestFit="1" customWidth="1"/>
    <col min="14" max="15" width="15.140625" style="478" bestFit="1" customWidth="1"/>
    <col min="16" max="16" width="20" style="478" bestFit="1" customWidth="1"/>
    <col min="17" max="17" width="37.5703125" style="478" bestFit="1" customWidth="1"/>
    <col min="18" max="18" width="18" style="478" bestFit="1" customWidth="1"/>
    <col min="19" max="19" width="48" style="478" bestFit="1" customWidth="1"/>
    <col min="20" max="20" width="45.85546875" style="478" bestFit="1" customWidth="1"/>
    <col min="21" max="21" width="48" style="478" bestFit="1" customWidth="1"/>
    <col min="22" max="22" width="44.42578125" style="478" bestFit="1" customWidth="1"/>
    <col min="23" max="16384" width="8.7109375" style="478"/>
  </cols>
  <sheetData>
    <row r="1" spans="1:22">
      <c r="A1" s="334" t="s">
        <v>108</v>
      </c>
      <c r="B1" s="275" t="str">
        <f>Info!C2</f>
        <v>სს "ბანკი ქართუ"</v>
      </c>
    </row>
    <row r="2" spans="1:22">
      <c r="A2" s="334" t="s">
        <v>109</v>
      </c>
      <c r="B2" s="659">
        <f>'1. key ratios'!B2</f>
        <v>45657</v>
      </c>
    </row>
    <row r="3" spans="1:22">
      <c r="A3" s="336" t="s">
        <v>688</v>
      </c>
      <c r="B3" s="423"/>
    </row>
    <row r="4" spans="1:22">
      <c r="A4" s="336"/>
      <c r="B4" s="423"/>
    </row>
    <row r="5" spans="1:22" ht="24" customHeight="1">
      <c r="A5" s="882" t="s">
        <v>715</v>
      </c>
      <c r="B5" s="882"/>
      <c r="C5" s="884" t="s">
        <v>907</v>
      </c>
      <c r="D5" s="884"/>
      <c r="E5" s="884"/>
      <c r="F5" s="884"/>
      <c r="G5" s="884"/>
      <c r="H5" s="884" t="s">
        <v>596</v>
      </c>
      <c r="I5" s="884"/>
      <c r="J5" s="884"/>
      <c r="K5" s="884"/>
      <c r="L5" s="884"/>
      <c r="M5" s="884" t="s">
        <v>906</v>
      </c>
      <c r="N5" s="884"/>
      <c r="O5" s="884"/>
      <c r="P5" s="884"/>
      <c r="Q5" s="884"/>
      <c r="R5" s="883" t="s">
        <v>714</v>
      </c>
      <c r="S5" s="883" t="s">
        <v>718</v>
      </c>
      <c r="T5" s="883" t="s">
        <v>717</v>
      </c>
      <c r="U5" s="883" t="s">
        <v>949</v>
      </c>
      <c r="V5" s="883" t="s">
        <v>950</v>
      </c>
    </row>
    <row r="6" spans="1:22" ht="36" customHeight="1">
      <c r="A6" s="882"/>
      <c r="B6" s="882"/>
      <c r="C6" s="487"/>
      <c r="D6" s="421" t="s">
        <v>891</v>
      </c>
      <c r="E6" s="421" t="s">
        <v>890</v>
      </c>
      <c r="F6" s="421" t="s">
        <v>889</v>
      </c>
      <c r="G6" s="421" t="s">
        <v>888</v>
      </c>
      <c r="H6" s="487"/>
      <c r="I6" s="421" t="s">
        <v>891</v>
      </c>
      <c r="J6" s="421" t="s">
        <v>890</v>
      </c>
      <c r="K6" s="421" t="s">
        <v>889</v>
      </c>
      <c r="L6" s="421" t="s">
        <v>888</v>
      </c>
      <c r="M6" s="487"/>
      <c r="N6" s="421" t="s">
        <v>891</v>
      </c>
      <c r="O6" s="421" t="s">
        <v>890</v>
      </c>
      <c r="P6" s="421" t="s">
        <v>889</v>
      </c>
      <c r="Q6" s="421" t="s">
        <v>888</v>
      </c>
      <c r="R6" s="883"/>
      <c r="S6" s="883"/>
      <c r="T6" s="883"/>
      <c r="U6" s="883"/>
      <c r="V6" s="883"/>
    </row>
    <row r="7" spans="1:22">
      <c r="A7" s="482">
        <v>1</v>
      </c>
      <c r="B7" s="486" t="s">
        <v>689</v>
      </c>
      <c r="C7" s="687">
        <v>233253.5</v>
      </c>
      <c r="D7" s="687">
        <v>223022.79</v>
      </c>
      <c r="E7" s="687">
        <v>888.77</v>
      </c>
      <c r="F7" s="687">
        <v>9341.94</v>
      </c>
      <c r="G7" s="687">
        <v>0</v>
      </c>
      <c r="H7" s="687">
        <v>235450.00773786753</v>
      </c>
      <c r="I7" s="687">
        <v>225055.88911677094</v>
      </c>
      <c r="J7" s="687">
        <v>896.68</v>
      </c>
      <c r="K7" s="687">
        <v>9497.438621096604</v>
      </c>
      <c r="L7" s="687">
        <v>0</v>
      </c>
      <c r="M7" s="687">
        <v>85.74849708175725</v>
      </c>
      <c r="N7" s="687">
        <v>36.652799627728314</v>
      </c>
      <c r="O7" s="687">
        <v>1.6085043485459025</v>
      </c>
      <c r="P7" s="687">
        <v>47.487193105483023</v>
      </c>
      <c r="Q7" s="687">
        <v>0</v>
      </c>
      <c r="R7" s="687">
        <v>6</v>
      </c>
      <c r="S7" s="688">
        <v>0</v>
      </c>
      <c r="T7" s="688">
        <v>0</v>
      </c>
      <c r="U7" s="688">
        <v>0.12166495345193105</v>
      </c>
      <c r="V7" s="690">
        <v>30.997795084899543</v>
      </c>
    </row>
    <row r="8" spans="1:22">
      <c r="A8" s="482">
        <v>2</v>
      </c>
      <c r="B8" s="485" t="s">
        <v>690</v>
      </c>
      <c r="C8" s="687">
        <v>9177915.9200000037</v>
      </c>
      <c r="D8" s="687">
        <v>8178151.5800000029</v>
      </c>
      <c r="E8" s="687">
        <v>43505.320000000007</v>
      </c>
      <c r="F8" s="687">
        <v>956259.02</v>
      </c>
      <c r="G8" s="687">
        <v>0</v>
      </c>
      <c r="H8" s="687">
        <v>9290572.623346135</v>
      </c>
      <c r="I8" s="687">
        <v>8280052.5161363231</v>
      </c>
      <c r="J8" s="687">
        <v>44624.31</v>
      </c>
      <c r="K8" s="687">
        <v>965895.79720982176</v>
      </c>
      <c r="L8" s="687">
        <v>0</v>
      </c>
      <c r="M8" s="687">
        <v>329239.3922908926</v>
      </c>
      <c r="N8" s="687">
        <v>92464.560773341655</v>
      </c>
      <c r="O8" s="687">
        <v>28787.197328258582</v>
      </c>
      <c r="P8" s="687">
        <v>207987.63418929212</v>
      </c>
      <c r="Q8" s="687">
        <v>0</v>
      </c>
      <c r="R8" s="687">
        <v>87</v>
      </c>
      <c r="S8" s="688">
        <v>4.5925985887396541E-2</v>
      </c>
      <c r="T8" s="688">
        <v>4.750135376611142E-2</v>
      </c>
      <c r="U8" s="688">
        <v>8.0823330824760856E-2</v>
      </c>
      <c r="V8" s="690">
        <v>48.898574887567449</v>
      </c>
    </row>
    <row r="9" spans="1:22">
      <c r="A9" s="482">
        <v>3</v>
      </c>
      <c r="B9" s="485" t="s">
        <v>691</v>
      </c>
      <c r="C9" s="687">
        <v>0</v>
      </c>
      <c r="D9" s="687">
        <v>0</v>
      </c>
      <c r="E9" s="687">
        <v>0</v>
      </c>
      <c r="F9" s="687">
        <v>0</v>
      </c>
      <c r="G9" s="687">
        <v>0</v>
      </c>
      <c r="H9" s="687">
        <v>0</v>
      </c>
      <c r="I9" s="687">
        <v>0</v>
      </c>
      <c r="J9" s="687">
        <v>0</v>
      </c>
      <c r="K9" s="687">
        <v>0</v>
      </c>
      <c r="L9" s="687">
        <v>0</v>
      </c>
      <c r="M9" s="687">
        <v>0</v>
      </c>
      <c r="N9" s="687">
        <v>0</v>
      </c>
      <c r="O9" s="687">
        <v>0</v>
      </c>
      <c r="P9" s="687">
        <v>0</v>
      </c>
      <c r="Q9" s="687">
        <v>0</v>
      </c>
      <c r="R9" s="687">
        <v>0</v>
      </c>
      <c r="S9" s="688">
        <v>0</v>
      </c>
      <c r="T9" s="688">
        <v>0</v>
      </c>
      <c r="U9" s="688">
        <v>0</v>
      </c>
      <c r="V9" s="690">
        <v>0</v>
      </c>
    </row>
    <row r="10" spans="1:22">
      <c r="A10" s="482">
        <v>4</v>
      </c>
      <c r="B10" s="485" t="s">
        <v>692</v>
      </c>
      <c r="C10" s="687">
        <v>0</v>
      </c>
      <c r="D10" s="687">
        <v>0</v>
      </c>
      <c r="E10" s="687">
        <v>0</v>
      </c>
      <c r="F10" s="687">
        <v>0</v>
      </c>
      <c r="G10" s="687">
        <v>0</v>
      </c>
      <c r="H10" s="687">
        <v>0</v>
      </c>
      <c r="I10" s="687">
        <v>0</v>
      </c>
      <c r="J10" s="687">
        <v>0</v>
      </c>
      <c r="K10" s="687">
        <v>0</v>
      </c>
      <c r="L10" s="687">
        <v>0</v>
      </c>
      <c r="M10" s="687">
        <v>0</v>
      </c>
      <c r="N10" s="687">
        <v>0</v>
      </c>
      <c r="O10" s="687">
        <v>0</v>
      </c>
      <c r="P10" s="687">
        <v>0</v>
      </c>
      <c r="Q10" s="687">
        <v>0</v>
      </c>
      <c r="R10" s="687">
        <v>0</v>
      </c>
      <c r="S10" s="688">
        <v>0</v>
      </c>
      <c r="T10" s="688">
        <v>0</v>
      </c>
      <c r="U10" s="688">
        <v>0</v>
      </c>
      <c r="V10" s="690">
        <v>0</v>
      </c>
    </row>
    <row r="11" spans="1:22">
      <c r="A11" s="482">
        <v>5</v>
      </c>
      <c r="B11" s="485" t="s">
        <v>693</v>
      </c>
      <c r="C11" s="687">
        <v>486587.84029999981</v>
      </c>
      <c r="D11" s="687">
        <v>459912.73029999988</v>
      </c>
      <c r="E11" s="687">
        <v>14884.380000000001</v>
      </c>
      <c r="F11" s="687">
        <v>11790.73</v>
      </c>
      <c r="G11" s="687">
        <v>0</v>
      </c>
      <c r="H11" s="687">
        <v>553845.82941400039</v>
      </c>
      <c r="I11" s="687">
        <v>483301.7094140001</v>
      </c>
      <c r="J11" s="687">
        <v>15114.739999999998</v>
      </c>
      <c r="K11" s="687">
        <v>55429.38</v>
      </c>
      <c r="L11" s="687">
        <v>0</v>
      </c>
      <c r="M11" s="687">
        <v>40142.837678630858</v>
      </c>
      <c r="N11" s="687">
        <v>9675.5766786308359</v>
      </c>
      <c r="O11" s="687">
        <v>1511.4739999999999</v>
      </c>
      <c r="P11" s="687">
        <v>28955.786999999997</v>
      </c>
      <c r="Q11" s="687">
        <v>0</v>
      </c>
      <c r="R11" s="687">
        <v>106</v>
      </c>
      <c r="S11" s="688">
        <v>0.11011206303353739</v>
      </c>
      <c r="T11" s="688">
        <v>0.11605754485663428</v>
      </c>
      <c r="U11" s="688">
        <v>0.11950562842702428</v>
      </c>
      <c r="V11" s="690">
        <v>6.5281786939809869</v>
      </c>
    </row>
    <row r="12" spans="1:22">
      <c r="A12" s="482">
        <v>6</v>
      </c>
      <c r="B12" s="485" t="s">
        <v>694</v>
      </c>
      <c r="C12" s="687">
        <v>211427.13009999986</v>
      </c>
      <c r="D12" s="687">
        <v>127212.96160000001</v>
      </c>
      <c r="E12" s="687">
        <v>0</v>
      </c>
      <c r="F12" s="687">
        <v>84214.168499999942</v>
      </c>
      <c r="G12" s="687">
        <v>0</v>
      </c>
      <c r="H12" s="687">
        <v>214724.52848599982</v>
      </c>
      <c r="I12" s="687">
        <v>130510.359986</v>
      </c>
      <c r="J12" s="687">
        <v>0</v>
      </c>
      <c r="K12" s="687">
        <v>84214.168499999942</v>
      </c>
      <c r="L12" s="687">
        <v>0</v>
      </c>
      <c r="M12" s="687">
        <v>86824.375699719953</v>
      </c>
      <c r="N12" s="687">
        <v>2610.2071997200001</v>
      </c>
      <c r="O12" s="687">
        <v>0</v>
      </c>
      <c r="P12" s="687">
        <v>84214.168499999942</v>
      </c>
      <c r="Q12" s="687">
        <v>0</v>
      </c>
      <c r="R12" s="687">
        <v>1437</v>
      </c>
      <c r="S12" s="688">
        <v>0.16</v>
      </c>
      <c r="T12" s="688">
        <v>0.17227079825887712</v>
      </c>
      <c r="U12" s="688">
        <v>0.11837464335866855</v>
      </c>
      <c r="V12" s="690">
        <v>11.678735628573296</v>
      </c>
    </row>
    <row r="13" spans="1:22">
      <c r="A13" s="482">
        <v>7</v>
      </c>
      <c r="B13" s="485" t="s">
        <v>695</v>
      </c>
      <c r="C13" s="687">
        <v>26301702.47000001</v>
      </c>
      <c r="D13" s="687">
        <v>24026204.660000004</v>
      </c>
      <c r="E13" s="687">
        <v>1552625.3699999999</v>
      </c>
      <c r="F13" s="687">
        <v>722872.43999999983</v>
      </c>
      <c r="G13" s="687">
        <v>0</v>
      </c>
      <c r="H13" s="687">
        <v>26431837.390882544</v>
      </c>
      <c r="I13" s="687">
        <v>24075736.774934191</v>
      </c>
      <c r="J13" s="687">
        <v>1573407.9961363473</v>
      </c>
      <c r="K13" s="687">
        <v>782692.61981199996</v>
      </c>
      <c r="L13" s="687">
        <v>0</v>
      </c>
      <c r="M13" s="687">
        <v>210962.43417257638</v>
      </c>
      <c r="N13" s="687">
        <v>153424.6969773093</v>
      </c>
      <c r="O13" s="687">
        <v>14669.544995272425</v>
      </c>
      <c r="P13" s="687">
        <v>42868.192199994635</v>
      </c>
      <c r="Q13" s="687">
        <v>0</v>
      </c>
      <c r="R13" s="687">
        <v>125</v>
      </c>
      <c r="S13" s="688">
        <v>0.11137660704861824</v>
      </c>
      <c r="T13" s="688">
        <v>0.11734557148969922</v>
      </c>
      <c r="U13" s="688">
        <v>8.8181954556799405E-2</v>
      </c>
      <c r="V13" s="690">
        <v>100.45280872390067</v>
      </c>
    </row>
    <row r="14" spans="1:22">
      <c r="A14" s="480">
        <v>7.1</v>
      </c>
      <c r="B14" s="479" t="s">
        <v>696</v>
      </c>
      <c r="C14" s="687">
        <v>23613247.870000005</v>
      </c>
      <c r="D14" s="687">
        <v>21596541.760000002</v>
      </c>
      <c r="E14" s="687">
        <v>1382997.4499999997</v>
      </c>
      <c r="F14" s="687">
        <v>633708.66</v>
      </c>
      <c r="G14" s="687">
        <v>0</v>
      </c>
      <c r="H14" s="687">
        <v>23727565.871568967</v>
      </c>
      <c r="I14" s="687">
        <v>21631120.244896051</v>
      </c>
      <c r="J14" s="687">
        <v>1403578.7987089169</v>
      </c>
      <c r="K14" s="687">
        <v>692866.82796400005</v>
      </c>
      <c r="L14" s="687">
        <v>0</v>
      </c>
      <c r="M14" s="687">
        <v>207913.71575141547</v>
      </c>
      <c r="N14" s="687">
        <v>153147.06339624469</v>
      </c>
      <c r="O14" s="687">
        <v>14336.52580267046</v>
      </c>
      <c r="P14" s="687">
        <v>40430.126552500325</v>
      </c>
      <c r="Q14" s="687">
        <v>0</v>
      </c>
      <c r="R14" s="687">
        <v>80</v>
      </c>
      <c r="S14" s="688">
        <v>0.11623491080248188</v>
      </c>
      <c r="T14" s="688">
        <v>0.12275362028962912</v>
      </c>
      <c r="U14" s="688">
        <v>8.6834958341586221E-2</v>
      </c>
      <c r="V14" s="690">
        <v>101.96835379742586</v>
      </c>
    </row>
    <row r="15" spans="1:22" ht="25.5">
      <c r="A15" s="480">
        <v>7.2</v>
      </c>
      <c r="B15" s="479" t="s">
        <v>697</v>
      </c>
      <c r="C15" s="687">
        <v>2209720.5199999996</v>
      </c>
      <c r="D15" s="687">
        <v>1970840.1199999996</v>
      </c>
      <c r="E15" s="687">
        <v>149716.62</v>
      </c>
      <c r="F15" s="687">
        <v>89163.78</v>
      </c>
      <c r="G15" s="687">
        <v>0</v>
      </c>
      <c r="H15" s="687">
        <v>2221897.8723620954</v>
      </c>
      <c r="I15" s="687">
        <v>1982207.0223829397</v>
      </c>
      <c r="J15" s="687">
        <v>149865.05813115562</v>
      </c>
      <c r="K15" s="687">
        <v>89825.791847999993</v>
      </c>
      <c r="L15" s="687">
        <v>0</v>
      </c>
      <c r="M15" s="687">
        <v>2961.5450951464718</v>
      </c>
      <c r="N15" s="687">
        <v>226.77212042422343</v>
      </c>
      <c r="O15" s="687">
        <v>296.70732722794014</v>
      </c>
      <c r="P15" s="687">
        <v>2438.0656474943094</v>
      </c>
      <c r="Q15" s="687">
        <v>0</v>
      </c>
      <c r="R15" s="687">
        <v>23</v>
      </c>
      <c r="S15" s="688">
        <v>0.1038546179435493</v>
      </c>
      <c r="T15" s="688">
        <v>0.10900476353735754</v>
      </c>
      <c r="U15" s="688">
        <v>9.7743730460538081E-2</v>
      </c>
      <c r="V15" s="690">
        <v>89.564651102574743</v>
      </c>
    </row>
    <row r="16" spans="1:22">
      <c r="A16" s="480">
        <v>7.3</v>
      </c>
      <c r="B16" s="479" t="s">
        <v>698</v>
      </c>
      <c r="C16" s="687">
        <v>478734.0799999999</v>
      </c>
      <c r="D16" s="687">
        <v>458822.77999999991</v>
      </c>
      <c r="E16" s="687">
        <v>19911.3</v>
      </c>
      <c r="F16" s="687">
        <v>0</v>
      </c>
      <c r="G16" s="687">
        <v>0</v>
      </c>
      <c r="H16" s="687">
        <v>482373.64695147128</v>
      </c>
      <c r="I16" s="687">
        <v>462409.50765519653</v>
      </c>
      <c r="J16" s="687">
        <v>19964.139296274756</v>
      </c>
      <c r="K16" s="687">
        <v>0</v>
      </c>
      <c r="L16" s="687">
        <v>0</v>
      </c>
      <c r="M16" s="687">
        <v>87.173326014589136</v>
      </c>
      <c r="N16" s="687">
        <v>50.861460640565724</v>
      </c>
      <c r="O16" s="687">
        <v>36.311865374023412</v>
      </c>
      <c r="P16" s="687">
        <v>0</v>
      </c>
      <c r="Q16" s="687">
        <v>0</v>
      </c>
      <c r="R16" s="687">
        <v>22</v>
      </c>
      <c r="S16" s="688">
        <v>0.115</v>
      </c>
      <c r="T16" s="688">
        <v>0.12125932813801632</v>
      </c>
      <c r="U16" s="688">
        <v>0.11048682804240717</v>
      </c>
      <c r="V16" s="690">
        <v>76.039257800746682</v>
      </c>
    </row>
    <row r="17" spans="1:22">
      <c r="A17" s="482">
        <v>8</v>
      </c>
      <c r="B17" s="485" t="s">
        <v>699</v>
      </c>
      <c r="C17" s="687">
        <v>0</v>
      </c>
      <c r="D17" s="687">
        <v>0</v>
      </c>
      <c r="E17" s="687">
        <v>0</v>
      </c>
      <c r="F17" s="687">
        <v>0</v>
      </c>
      <c r="G17" s="687">
        <v>0</v>
      </c>
      <c r="H17" s="687">
        <v>0</v>
      </c>
      <c r="I17" s="687">
        <v>0</v>
      </c>
      <c r="J17" s="687">
        <v>0</v>
      </c>
      <c r="K17" s="687">
        <v>0</v>
      </c>
      <c r="L17" s="687">
        <v>0</v>
      </c>
      <c r="M17" s="687">
        <v>0</v>
      </c>
      <c r="N17" s="687">
        <v>0</v>
      </c>
      <c r="O17" s="687">
        <v>0</v>
      </c>
      <c r="P17" s="687">
        <v>0</v>
      </c>
      <c r="Q17" s="687">
        <v>0</v>
      </c>
      <c r="R17" s="687">
        <v>0</v>
      </c>
      <c r="S17" s="688">
        <v>0</v>
      </c>
      <c r="T17" s="688">
        <v>0</v>
      </c>
      <c r="U17" s="688">
        <v>0</v>
      </c>
      <c r="V17" s="690">
        <v>0</v>
      </c>
    </row>
    <row r="18" spans="1:22">
      <c r="A18" s="484">
        <v>9</v>
      </c>
      <c r="B18" s="483" t="s">
        <v>700</v>
      </c>
      <c r="C18" s="687">
        <v>0</v>
      </c>
      <c r="D18" s="687">
        <v>0</v>
      </c>
      <c r="E18" s="687">
        <v>0</v>
      </c>
      <c r="F18" s="687">
        <v>0</v>
      </c>
      <c r="G18" s="687">
        <v>0</v>
      </c>
      <c r="H18" s="687">
        <v>0</v>
      </c>
      <c r="I18" s="687">
        <v>0</v>
      </c>
      <c r="J18" s="687">
        <v>0</v>
      </c>
      <c r="K18" s="687">
        <v>0</v>
      </c>
      <c r="L18" s="687">
        <v>0</v>
      </c>
      <c r="M18" s="687">
        <v>0</v>
      </c>
      <c r="N18" s="687">
        <v>0</v>
      </c>
      <c r="O18" s="687">
        <v>0</v>
      </c>
      <c r="P18" s="687">
        <v>0</v>
      </c>
      <c r="Q18" s="687">
        <v>0</v>
      </c>
      <c r="R18" s="687">
        <v>0</v>
      </c>
      <c r="S18" s="688">
        <v>0</v>
      </c>
      <c r="T18" s="688">
        <v>0</v>
      </c>
      <c r="U18" s="688">
        <v>0</v>
      </c>
      <c r="V18" s="690">
        <v>0</v>
      </c>
    </row>
    <row r="19" spans="1:22" ht="15.75">
      <c r="A19" s="482">
        <v>10</v>
      </c>
      <c r="B19" s="481" t="s">
        <v>716</v>
      </c>
      <c r="C19" s="686">
        <f t="shared" ref="C19:R19" si="0">SUM(C7:C13,C17:C18)</f>
        <v>36410886.860400014</v>
      </c>
      <c r="D19" s="686">
        <f t="shared" si="0"/>
        <v>33014504.721900009</v>
      </c>
      <c r="E19" s="686">
        <f t="shared" si="0"/>
        <v>1611903.8399999999</v>
      </c>
      <c r="F19" s="686">
        <f>SUM(F7:F13,F17:F18)</f>
        <v>1784478.2984999996</v>
      </c>
      <c r="G19" s="686">
        <f t="shared" si="0"/>
        <v>0</v>
      </c>
      <c r="H19" s="686">
        <f t="shared" si="0"/>
        <v>36726430.379866548</v>
      </c>
      <c r="I19" s="686">
        <f t="shared" si="0"/>
        <v>33194657.249587283</v>
      </c>
      <c r="J19" s="686">
        <f t="shared" si="0"/>
        <v>1634043.7261363473</v>
      </c>
      <c r="K19" s="686">
        <f t="shared" si="0"/>
        <v>1897729.4041429185</v>
      </c>
      <c r="L19" s="686">
        <f t="shared" si="0"/>
        <v>0</v>
      </c>
      <c r="M19" s="686">
        <f t="shared" si="0"/>
        <v>667254.78833890148</v>
      </c>
      <c r="N19" s="686">
        <f t="shared" si="0"/>
        <v>258211.69442862953</v>
      </c>
      <c r="O19" s="686">
        <f t="shared" si="0"/>
        <v>44969.824827879551</v>
      </c>
      <c r="P19" s="686">
        <f t="shared" si="0"/>
        <v>364073.26908239216</v>
      </c>
      <c r="Q19" s="686">
        <f t="shared" si="0"/>
        <v>0</v>
      </c>
      <c r="R19" s="686">
        <f t="shared" si="0"/>
        <v>1761</v>
      </c>
      <c r="S19" s="689">
        <v>8.0867952833501303E-2</v>
      </c>
      <c r="T19" s="689">
        <v>8.4831675528395906E-2</v>
      </c>
      <c r="U19" s="689">
        <v>8.7063102208785936E-2</v>
      </c>
      <c r="V19" s="691">
        <v>85.427263948764008</v>
      </c>
    </row>
    <row r="20" spans="1:22" ht="25.5">
      <c r="A20" s="480">
        <v>10.1</v>
      </c>
      <c r="B20" s="479" t="s">
        <v>719</v>
      </c>
      <c r="C20" s="687">
        <v>0</v>
      </c>
      <c r="D20" s="687">
        <v>0</v>
      </c>
      <c r="E20" s="687">
        <v>0</v>
      </c>
      <c r="F20" s="687">
        <v>0</v>
      </c>
      <c r="G20" s="687">
        <v>0</v>
      </c>
      <c r="H20" s="687">
        <v>0</v>
      </c>
      <c r="I20" s="687">
        <v>0</v>
      </c>
      <c r="J20" s="687">
        <v>0</v>
      </c>
      <c r="K20" s="687">
        <v>0</v>
      </c>
      <c r="L20" s="687">
        <v>0</v>
      </c>
      <c r="M20" s="687">
        <v>0</v>
      </c>
      <c r="N20" s="687">
        <v>0</v>
      </c>
      <c r="O20" s="687">
        <v>0</v>
      </c>
      <c r="P20" s="687">
        <v>0</v>
      </c>
      <c r="Q20" s="687">
        <v>0</v>
      </c>
      <c r="R20" s="687">
        <v>0</v>
      </c>
      <c r="S20" s="688">
        <v>0</v>
      </c>
      <c r="T20" s="688">
        <v>0</v>
      </c>
      <c r="U20" s="688">
        <v>0</v>
      </c>
      <c r="V20" s="690">
        <v>0</v>
      </c>
    </row>
    <row r="25" spans="1:22">
      <c r="C25" s="685"/>
      <c r="D25" s="685"/>
      <c r="E25" s="685"/>
      <c r="F25" s="685"/>
      <c r="G25" s="685"/>
      <c r="H25" s="685"/>
      <c r="I25" s="685"/>
      <c r="J25" s="685"/>
      <c r="K25" s="685"/>
      <c r="L25" s="685"/>
      <c r="M25" s="685"/>
      <c r="N25" s="685"/>
      <c r="O25" s="685"/>
      <c r="P25" s="685"/>
      <c r="Q25" s="685"/>
      <c r="R25" s="685"/>
      <c r="S25" s="685"/>
      <c r="T25" s="685"/>
      <c r="U25" s="685"/>
      <c r="V25" s="685"/>
    </row>
    <row r="26" spans="1:22">
      <c r="C26" s="685"/>
      <c r="D26" s="685"/>
      <c r="E26" s="685"/>
      <c r="F26" s="685"/>
      <c r="G26" s="685"/>
      <c r="H26" s="685"/>
      <c r="I26" s="685"/>
      <c r="J26" s="685"/>
      <c r="K26" s="685"/>
      <c r="L26" s="685"/>
      <c r="M26" s="685"/>
      <c r="N26" s="685"/>
      <c r="O26" s="685"/>
      <c r="P26" s="685"/>
      <c r="Q26" s="685"/>
      <c r="R26" s="685"/>
      <c r="S26" s="685"/>
      <c r="T26" s="685"/>
      <c r="U26" s="685"/>
      <c r="V26" s="685"/>
    </row>
    <row r="27" spans="1:22">
      <c r="C27" s="685"/>
      <c r="D27" s="685"/>
      <c r="E27" s="685"/>
      <c r="F27" s="685"/>
      <c r="G27" s="685"/>
      <c r="H27" s="685"/>
      <c r="I27" s="685"/>
      <c r="J27" s="685"/>
      <c r="K27" s="685"/>
      <c r="L27" s="685"/>
      <c r="M27" s="685"/>
      <c r="N27" s="685"/>
      <c r="O27" s="685"/>
      <c r="P27" s="685"/>
      <c r="Q27" s="685"/>
      <c r="R27" s="685"/>
      <c r="S27" s="685"/>
      <c r="T27" s="685"/>
      <c r="U27" s="685"/>
      <c r="V27" s="685"/>
    </row>
    <row r="28" spans="1:22">
      <c r="C28" s="685"/>
      <c r="D28" s="685"/>
      <c r="E28" s="685"/>
      <c r="F28" s="685"/>
      <c r="G28" s="685"/>
      <c r="H28" s="685"/>
      <c r="I28" s="685"/>
      <c r="J28" s="685"/>
      <c r="K28" s="685"/>
      <c r="L28" s="685"/>
      <c r="M28" s="685"/>
      <c r="N28" s="685"/>
      <c r="O28" s="685"/>
      <c r="P28" s="685"/>
      <c r="Q28" s="685"/>
      <c r="R28" s="685"/>
      <c r="S28" s="685"/>
      <c r="T28" s="685"/>
      <c r="U28" s="685"/>
      <c r="V28" s="685"/>
    </row>
    <row r="29" spans="1:22">
      <c r="C29" s="685"/>
      <c r="D29" s="685"/>
      <c r="E29" s="685"/>
      <c r="F29" s="685"/>
      <c r="G29" s="685"/>
      <c r="H29" s="685"/>
      <c r="I29" s="685"/>
      <c r="J29" s="685"/>
      <c r="K29" s="685"/>
      <c r="L29" s="685"/>
      <c r="M29" s="685"/>
      <c r="N29" s="685"/>
      <c r="O29" s="685"/>
      <c r="P29" s="685"/>
      <c r="Q29" s="685"/>
      <c r="R29" s="685"/>
      <c r="S29" s="685"/>
      <c r="T29" s="685"/>
      <c r="U29" s="685"/>
      <c r="V29" s="685"/>
    </row>
    <row r="30" spans="1:22">
      <c r="C30" s="685"/>
      <c r="D30" s="685"/>
      <c r="E30" s="685"/>
      <c r="F30" s="685"/>
      <c r="G30" s="685"/>
      <c r="H30" s="685"/>
      <c r="I30" s="685"/>
      <c r="J30" s="685"/>
      <c r="K30" s="685"/>
      <c r="L30" s="685"/>
      <c r="M30" s="685"/>
      <c r="N30" s="685"/>
      <c r="O30" s="685"/>
      <c r="P30" s="685"/>
      <c r="Q30" s="685"/>
      <c r="R30" s="685"/>
      <c r="S30" s="685"/>
      <c r="T30" s="685"/>
      <c r="U30" s="685"/>
      <c r="V30" s="685"/>
    </row>
    <row r="31" spans="1:22">
      <c r="C31" s="685"/>
      <c r="D31" s="685"/>
      <c r="E31" s="685"/>
      <c r="F31" s="685"/>
      <c r="G31" s="685"/>
      <c r="H31" s="685"/>
      <c r="I31" s="685"/>
      <c r="J31" s="685"/>
      <c r="K31" s="685"/>
      <c r="L31" s="685"/>
      <c r="M31" s="685"/>
      <c r="N31" s="685"/>
      <c r="O31" s="685"/>
      <c r="P31" s="685"/>
      <c r="Q31" s="685"/>
      <c r="R31" s="685"/>
      <c r="S31" s="685"/>
      <c r="T31" s="685"/>
      <c r="U31" s="685"/>
      <c r="V31" s="685"/>
    </row>
    <row r="32" spans="1:22">
      <c r="C32" s="685"/>
      <c r="D32" s="685"/>
      <c r="E32" s="685"/>
      <c r="F32" s="685"/>
      <c r="G32" s="685"/>
      <c r="H32" s="685"/>
      <c r="I32" s="685"/>
      <c r="J32" s="685"/>
      <c r="K32" s="685"/>
      <c r="L32" s="685"/>
      <c r="M32" s="685"/>
      <c r="N32" s="685"/>
      <c r="O32" s="685"/>
      <c r="P32" s="685"/>
      <c r="Q32" s="685"/>
      <c r="R32" s="685"/>
      <c r="S32" s="685"/>
      <c r="T32" s="685"/>
      <c r="U32" s="685"/>
      <c r="V32" s="685"/>
    </row>
    <row r="33" spans="3:22">
      <c r="C33" s="685"/>
      <c r="D33" s="685"/>
      <c r="E33" s="685"/>
      <c r="F33" s="685"/>
      <c r="G33" s="685"/>
      <c r="H33" s="685"/>
      <c r="I33" s="685"/>
      <c r="J33" s="685"/>
      <c r="K33" s="685"/>
      <c r="L33" s="685"/>
      <c r="M33" s="685"/>
      <c r="N33" s="685"/>
      <c r="O33" s="685"/>
      <c r="P33" s="685"/>
      <c r="Q33" s="685"/>
      <c r="R33" s="685"/>
      <c r="S33" s="685"/>
      <c r="T33" s="685"/>
      <c r="U33" s="685"/>
      <c r="V33" s="685"/>
    </row>
    <row r="34" spans="3:22">
      <c r="C34" s="685"/>
      <c r="D34" s="685"/>
      <c r="E34" s="685"/>
      <c r="F34" s="685"/>
      <c r="G34" s="685"/>
      <c r="H34" s="685"/>
      <c r="I34" s="685"/>
      <c r="J34" s="685"/>
      <c r="K34" s="685"/>
      <c r="L34" s="685"/>
      <c r="M34" s="685"/>
      <c r="N34" s="685"/>
      <c r="O34" s="685"/>
      <c r="P34" s="685"/>
      <c r="Q34" s="685"/>
      <c r="R34" s="685"/>
      <c r="S34" s="685"/>
      <c r="T34" s="685"/>
      <c r="U34" s="685"/>
      <c r="V34" s="685"/>
    </row>
    <row r="35" spans="3:22">
      <c r="C35" s="685"/>
      <c r="D35" s="685"/>
      <c r="E35" s="685"/>
      <c r="F35" s="685"/>
      <c r="G35" s="685"/>
      <c r="H35" s="685"/>
      <c r="I35" s="685"/>
      <c r="J35" s="685"/>
      <c r="K35" s="685"/>
      <c r="L35" s="685"/>
      <c r="M35" s="685"/>
      <c r="N35" s="685"/>
      <c r="O35" s="685"/>
      <c r="P35" s="685"/>
      <c r="Q35" s="685"/>
      <c r="R35" s="685"/>
      <c r="S35" s="685"/>
      <c r="T35" s="685"/>
      <c r="U35" s="685"/>
      <c r="V35" s="685"/>
    </row>
    <row r="36" spans="3:22">
      <c r="C36" s="685"/>
      <c r="D36" s="685"/>
      <c r="E36" s="685"/>
      <c r="F36" s="685"/>
      <c r="G36" s="685"/>
      <c r="H36" s="685"/>
      <c r="I36" s="685"/>
      <c r="J36" s="685"/>
      <c r="K36" s="685"/>
      <c r="L36" s="685"/>
      <c r="M36" s="685"/>
      <c r="N36" s="685"/>
      <c r="O36" s="685"/>
      <c r="P36" s="685"/>
      <c r="Q36" s="685"/>
      <c r="R36" s="685"/>
      <c r="S36" s="685"/>
      <c r="T36" s="685"/>
      <c r="U36" s="685"/>
      <c r="V36" s="685"/>
    </row>
    <row r="37" spans="3:22">
      <c r="C37" s="685"/>
      <c r="D37" s="685"/>
      <c r="E37" s="685"/>
      <c r="F37" s="685"/>
      <c r="G37" s="685"/>
      <c r="H37" s="685"/>
      <c r="I37" s="685"/>
      <c r="J37" s="685"/>
      <c r="K37" s="685"/>
      <c r="L37" s="685"/>
      <c r="M37" s="685"/>
      <c r="N37" s="685"/>
      <c r="O37" s="685"/>
      <c r="P37" s="685"/>
      <c r="Q37" s="685"/>
      <c r="R37" s="685"/>
      <c r="S37" s="685"/>
      <c r="T37" s="685"/>
      <c r="U37" s="685"/>
      <c r="V37" s="685"/>
    </row>
    <row r="38" spans="3:22">
      <c r="C38" s="685"/>
      <c r="D38" s="685"/>
      <c r="E38" s="685"/>
      <c r="F38" s="685"/>
      <c r="G38" s="685"/>
      <c r="H38" s="685"/>
      <c r="I38" s="685"/>
      <c r="J38" s="685"/>
      <c r="K38" s="685"/>
      <c r="L38" s="685"/>
      <c r="M38" s="685"/>
      <c r="N38" s="685"/>
      <c r="O38" s="685"/>
      <c r="P38" s="685"/>
      <c r="Q38" s="685"/>
      <c r="R38" s="685"/>
      <c r="S38" s="685"/>
      <c r="T38" s="685"/>
      <c r="U38" s="685"/>
      <c r="V38" s="68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237"/>
  <sheetViews>
    <sheetView zoomScale="90" zoomScaleNormal="90" workbookViewId="0">
      <selection sqref="A1:C1"/>
    </sheetView>
  </sheetViews>
  <sheetFormatPr defaultColWidth="43.5703125" defaultRowHeight="11.25"/>
  <cols>
    <col min="1" max="1" width="8" style="148" customWidth="1"/>
    <col min="2" max="2" width="66.140625" style="149" customWidth="1"/>
    <col min="3" max="3" width="131.42578125" style="150" customWidth="1"/>
    <col min="4" max="5" width="10.28515625" style="141" customWidth="1"/>
    <col min="6" max="6" width="67.5703125" style="141" customWidth="1"/>
    <col min="7" max="16384" width="43.5703125" style="141"/>
  </cols>
  <sheetData>
    <row r="1" spans="1:3" ht="12.75" thickTop="1" thickBot="1">
      <c r="A1" s="934" t="s">
        <v>187</v>
      </c>
      <c r="B1" s="935"/>
      <c r="C1" s="936"/>
    </row>
    <row r="2" spans="1:3" ht="26.25" customHeight="1">
      <c r="A2" s="342"/>
      <c r="B2" s="937" t="s">
        <v>188</v>
      </c>
      <c r="C2" s="937"/>
    </row>
    <row r="3" spans="1:3" s="146" customFormat="1" ht="11.25" customHeight="1">
      <c r="A3" s="145"/>
      <c r="B3" s="937" t="s">
        <v>263</v>
      </c>
      <c r="C3" s="937"/>
    </row>
    <row r="4" spans="1:3" ht="12" customHeight="1" thickBot="1">
      <c r="A4" s="916" t="s">
        <v>267</v>
      </c>
      <c r="B4" s="917"/>
      <c r="C4" s="918"/>
    </row>
    <row r="5" spans="1:3" ht="12" thickTop="1">
      <c r="A5" s="142"/>
      <c r="B5" s="919" t="s">
        <v>189</v>
      </c>
      <c r="C5" s="920"/>
    </row>
    <row r="6" spans="1:3">
      <c r="A6" s="342"/>
      <c r="B6" s="898" t="s">
        <v>264</v>
      </c>
      <c r="C6" s="899"/>
    </row>
    <row r="7" spans="1:3">
      <c r="A7" s="342"/>
      <c r="B7" s="898" t="s">
        <v>190</v>
      </c>
      <c r="C7" s="899"/>
    </row>
    <row r="8" spans="1:3">
      <c r="A8" s="342"/>
      <c r="B8" s="898" t="s">
        <v>265</v>
      </c>
      <c r="C8" s="899"/>
    </row>
    <row r="9" spans="1:3">
      <c r="A9" s="342"/>
      <c r="B9" s="940" t="s">
        <v>266</v>
      </c>
      <c r="C9" s="941"/>
    </row>
    <row r="10" spans="1:3">
      <c r="A10" s="342"/>
      <c r="B10" s="932" t="s">
        <v>191</v>
      </c>
      <c r="C10" s="933" t="s">
        <v>191</v>
      </c>
    </row>
    <row r="11" spans="1:3">
      <c r="A11" s="342"/>
      <c r="B11" s="932" t="s">
        <v>192</v>
      </c>
      <c r="C11" s="933" t="s">
        <v>192</v>
      </c>
    </row>
    <row r="12" spans="1:3">
      <c r="A12" s="342"/>
      <c r="B12" s="932" t="s">
        <v>193</v>
      </c>
      <c r="C12" s="933" t="s">
        <v>193</v>
      </c>
    </row>
    <row r="13" spans="1:3">
      <c r="A13" s="342"/>
      <c r="B13" s="932" t="s">
        <v>194</v>
      </c>
      <c r="C13" s="933" t="s">
        <v>194</v>
      </c>
    </row>
    <row r="14" spans="1:3">
      <c r="A14" s="342"/>
      <c r="B14" s="932" t="s">
        <v>195</v>
      </c>
      <c r="C14" s="933" t="s">
        <v>195</v>
      </c>
    </row>
    <row r="15" spans="1:3" ht="21.75" customHeight="1">
      <c r="A15" s="342"/>
      <c r="B15" s="932" t="s">
        <v>196</v>
      </c>
      <c r="C15" s="933" t="s">
        <v>196</v>
      </c>
    </row>
    <row r="16" spans="1:3">
      <c r="A16" s="342"/>
      <c r="B16" s="932" t="s">
        <v>197</v>
      </c>
      <c r="C16" s="933" t="s">
        <v>198</v>
      </c>
    </row>
    <row r="17" spans="1:6">
      <c r="A17" s="342"/>
      <c r="B17" s="932" t="s">
        <v>199</v>
      </c>
      <c r="C17" s="933" t="s">
        <v>200</v>
      </c>
    </row>
    <row r="18" spans="1:6">
      <c r="A18" s="342"/>
      <c r="B18" s="932" t="s">
        <v>201</v>
      </c>
      <c r="C18" s="933" t="s">
        <v>202</v>
      </c>
    </row>
    <row r="19" spans="1:6">
      <c r="A19" s="568"/>
      <c r="B19" s="938" t="s">
        <v>203</v>
      </c>
      <c r="C19" s="939" t="s">
        <v>203</v>
      </c>
    </row>
    <row r="20" spans="1:6">
      <c r="A20" s="568"/>
      <c r="B20" s="938" t="s">
        <v>952</v>
      </c>
      <c r="C20" s="939" t="s">
        <v>204</v>
      </c>
    </row>
    <row r="21" spans="1:6">
      <c r="A21" s="342"/>
      <c r="B21" s="938" t="s">
        <v>995</v>
      </c>
      <c r="C21" s="939" t="s">
        <v>205</v>
      </c>
    </row>
    <row r="22" spans="1:6" ht="23.25" customHeight="1">
      <c r="A22" s="342"/>
      <c r="B22" s="932" t="s">
        <v>206</v>
      </c>
      <c r="C22" s="933" t="s">
        <v>207</v>
      </c>
      <c r="F22" s="532"/>
    </row>
    <row r="23" spans="1:6">
      <c r="A23" s="342"/>
      <c r="B23" s="932" t="s">
        <v>208</v>
      </c>
      <c r="C23" s="933" t="s">
        <v>208</v>
      </c>
    </row>
    <row r="24" spans="1:6">
      <c r="A24" s="342"/>
      <c r="B24" s="932" t="s">
        <v>209</v>
      </c>
      <c r="C24" s="933" t="s">
        <v>210</v>
      </c>
    </row>
    <row r="25" spans="1:6" ht="12" thickBot="1">
      <c r="A25" s="143"/>
      <c r="B25" s="926" t="s">
        <v>211</v>
      </c>
      <c r="C25" s="927"/>
    </row>
    <row r="26" spans="1:6" ht="12.75" thickTop="1" thickBot="1">
      <c r="A26" s="916" t="s">
        <v>843</v>
      </c>
      <c r="B26" s="917"/>
      <c r="C26" s="918"/>
    </row>
    <row r="27" spans="1:6" ht="12.75" thickTop="1" thickBot="1">
      <c r="A27" s="144"/>
      <c r="B27" s="928" t="s">
        <v>844</v>
      </c>
      <c r="C27" s="929"/>
    </row>
    <row r="28" spans="1:6" ht="12.75" thickTop="1" thickBot="1">
      <c r="A28" s="916" t="s">
        <v>268</v>
      </c>
      <c r="B28" s="917"/>
      <c r="C28" s="918"/>
    </row>
    <row r="29" spans="1:6" ht="12" thickTop="1">
      <c r="A29" s="142"/>
      <c r="B29" s="930" t="s">
        <v>847</v>
      </c>
      <c r="C29" s="931" t="s">
        <v>212</v>
      </c>
    </row>
    <row r="30" spans="1:6">
      <c r="A30" s="342"/>
      <c r="B30" s="907" t="s">
        <v>216</v>
      </c>
      <c r="C30" s="908" t="s">
        <v>213</v>
      </c>
    </row>
    <row r="31" spans="1:6">
      <c r="A31" s="342"/>
      <c r="B31" s="907" t="s">
        <v>845</v>
      </c>
      <c r="C31" s="908" t="s">
        <v>214</v>
      </c>
    </row>
    <row r="32" spans="1:6">
      <c r="A32" s="342"/>
      <c r="B32" s="907" t="s">
        <v>846</v>
      </c>
      <c r="C32" s="908" t="s">
        <v>215</v>
      </c>
    </row>
    <row r="33" spans="1:3">
      <c r="A33" s="342"/>
      <c r="B33" s="907" t="s">
        <v>219</v>
      </c>
      <c r="C33" s="908" t="s">
        <v>220</v>
      </c>
    </row>
    <row r="34" spans="1:3">
      <c r="A34" s="342"/>
      <c r="B34" s="907" t="s">
        <v>848</v>
      </c>
      <c r="C34" s="908" t="s">
        <v>217</v>
      </c>
    </row>
    <row r="35" spans="1:3">
      <c r="A35" s="342"/>
      <c r="B35" s="907" t="s">
        <v>849</v>
      </c>
      <c r="C35" s="908" t="s">
        <v>218</v>
      </c>
    </row>
    <row r="36" spans="1:3">
      <c r="A36" s="342"/>
      <c r="B36" s="923" t="s">
        <v>850</v>
      </c>
      <c r="C36" s="924"/>
    </row>
    <row r="37" spans="1:3" ht="24.75" customHeight="1">
      <c r="A37" s="342"/>
      <c r="B37" s="907" t="s">
        <v>851</v>
      </c>
      <c r="C37" s="908" t="s">
        <v>221</v>
      </c>
    </row>
    <row r="38" spans="1:3" ht="23.25" customHeight="1">
      <c r="A38" s="342"/>
      <c r="B38" s="907" t="s">
        <v>852</v>
      </c>
      <c r="C38" s="908" t="s">
        <v>222</v>
      </c>
    </row>
    <row r="39" spans="1:3" ht="23.25" customHeight="1">
      <c r="A39" s="401"/>
      <c r="B39" s="923" t="s">
        <v>853</v>
      </c>
      <c r="C39" s="925"/>
    </row>
    <row r="40" spans="1:3" ht="12" customHeight="1">
      <c r="A40" s="342"/>
      <c r="B40" s="907" t="s">
        <v>854</v>
      </c>
      <c r="C40" s="908"/>
    </row>
    <row r="41" spans="1:3" ht="12" thickBot="1">
      <c r="A41" s="916" t="s">
        <v>269</v>
      </c>
      <c r="B41" s="917"/>
      <c r="C41" s="918"/>
    </row>
    <row r="42" spans="1:3" ht="12" thickTop="1">
      <c r="A42" s="142"/>
      <c r="B42" s="919" t="s">
        <v>299</v>
      </c>
      <c r="C42" s="920" t="s">
        <v>223</v>
      </c>
    </row>
    <row r="43" spans="1:3">
      <c r="A43" s="342"/>
      <c r="B43" s="898" t="s">
        <v>298</v>
      </c>
      <c r="C43" s="899"/>
    </row>
    <row r="44" spans="1:3" ht="23.25" customHeight="1" thickBot="1">
      <c r="A44" s="143"/>
      <c r="B44" s="914" t="s">
        <v>224</v>
      </c>
      <c r="C44" s="915" t="s">
        <v>225</v>
      </c>
    </row>
    <row r="45" spans="1:3" ht="11.25" customHeight="1" thickTop="1" thickBot="1">
      <c r="A45" s="916" t="s">
        <v>270</v>
      </c>
      <c r="B45" s="917"/>
      <c r="C45" s="918"/>
    </row>
    <row r="46" spans="1:3" ht="26.25" customHeight="1" thickTop="1">
      <c r="A46" s="342"/>
      <c r="B46" s="898" t="s">
        <v>271</v>
      </c>
      <c r="C46" s="899"/>
    </row>
    <row r="47" spans="1:3" ht="12" thickBot="1">
      <c r="A47" s="916" t="s">
        <v>272</v>
      </c>
      <c r="B47" s="917"/>
      <c r="C47" s="918"/>
    </row>
    <row r="48" spans="1:3" ht="12" thickTop="1">
      <c r="A48" s="142"/>
      <c r="B48" s="919" t="s">
        <v>226</v>
      </c>
      <c r="C48" s="920" t="s">
        <v>226</v>
      </c>
    </row>
    <row r="49" spans="1:3" ht="11.25" customHeight="1">
      <c r="A49" s="342"/>
      <c r="B49" s="898" t="s">
        <v>227</v>
      </c>
      <c r="C49" s="899" t="s">
        <v>227</v>
      </c>
    </row>
    <row r="50" spans="1:3">
      <c r="A50" s="342"/>
      <c r="B50" s="898" t="s">
        <v>228</v>
      </c>
      <c r="C50" s="899" t="s">
        <v>228</v>
      </c>
    </row>
    <row r="51" spans="1:3" ht="11.25" customHeight="1">
      <c r="A51" s="342"/>
      <c r="B51" s="898" t="s">
        <v>856</v>
      </c>
      <c r="C51" s="899" t="s">
        <v>229</v>
      </c>
    </row>
    <row r="52" spans="1:3" ht="33.6" customHeight="1">
      <c r="A52" s="342"/>
      <c r="B52" s="898" t="s">
        <v>230</v>
      </c>
      <c r="C52" s="899" t="s">
        <v>230</v>
      </c>
    </row>
    <row r="53" spans="1:3" ht="11.25" customHeight="1">
      <c r="A53" s="342"/>
      <c r="B53" s="898" t="s">
        <v>319</v>
      </c>
      <c r="C53" s="899" t="s">
        <v>231</v>
      </c>
    </row>
    <row r="54" spans="1:3" ht="11.25" customHeight="1" thickBot="1">
      <c r="A54" s="916" t="s">
        <v>273</v>
      </c>
      <c r="B54" s="917"/>
      <c r="C54" s="918"/>
    </row>
    <row r="55" spans="1:3" ht="12" thickTop="1">
      <c r="A55" s="142"/>
      <c r="B55" s="919" t="s">
        <v>226</v>
      </c>
      <c r="C55" s="920" t="s">
        <v>226</v>
      </c>
    </row>
    <row r="56" spans="1:3">
      <c r="A56" s="342"/>
      <c r="B56" s="898" t="s">
        <v>232</v>
      </c>
      <c r="C56" s="899" t="s">
        <v>232</v>
      </c>
    </row>
    <row r="57" spans="1:3">
      <c r="A57" s="342"/>
      <c r="B57" s="898" t="s">
        <v>276</v>
      </c>
      <c r="C57" s="899" t="s">
        <v>233</v>
      </c>
    </row>
    <row r="58" spans="1:3">
      <c r="A58" s="342"/>
      <c r="B58" s="898" t="s">
        <v>234</v>
      </c>
      <c r="C58" s="899" t="s">
        <v>234</v>
      </c>
    </row>
    <row r="59" spans="1:3">
      <c r="A59" s="342"/>
      <c r="B59" s="898" t="s">
        <v>235</v>
      </c>
      <c r="C59" s="899" t="s">
        <v>235</v>
      </c>
    </row>
    <row r="60" spans="1:3">
      <c r="A60" s="342"/>
      <c r="B60" s="898" t="s">
        <v>236</v>
      </c>
      <c r="C60" s="899" t="s">
        <v>236</v>
      </c>
    </row>
    <row r="61" spans="1:3">
      <c r="A61" s="342"/>
      <c r="B61" s="898" t="s">
        <v>277</v>
      </c>
      <c r="C61" s="899" t="s">
        <v>237</v>
      </c>
    </row>
    <row r="62" spans="1:3">
      <c r="A62" s="342"/>
      <c r="B62" s="898" t="s">
        <v>238</v>
      </c>
      <c r="C62" s="899" t="s">
        <v>238</v>
      </c>
    </row>
    <row r="63" spans="1:3" ht="12" thickBot="1">
      <c r="A63" s="143"/>
      <c r="B63" s="914" t="s">
        <v>239</v>
      </c>
      <c r="C63" s="915" t="s">
        <v>239</v>
      </c>
    </row>
    <row r="64" spans="1:3" ht="11.25" customHeight="1" thickTop="1">
      <c r="A64" s="904" t="s">
        <v>274</v>
      </c>
      <c r="B64" s="905"/>
      <c r="C64" s="906"/>
    </row>
    <row r="65" spans="1:3" ht="12" thickBot="1">
      <c r="A65" s="143"/>
      <c r="B65" s="914" t="s">
        <v>240</v>
      </c>
      <c r="C65" s="915" t="s">
        <v>240</v>
      </c>
    </row>
    <row r="66" spans="1:3" ht="12" thickTop="1">
      <c r="A66" s="342" t="s">
        <v>985</v>
      </c>
      <c r="B66" s="898"/>
      <c r="C66" s="899"/>
    </row>
    <row r="67" spans="1:3">
      <c r="A67" s="342"/>
      <c r="B67" s="898" t="s">
        <v>984</v>
      </c>
      <c r="C67" s="899"/>
    </row>
    <row r="68" spans="1:3" ht="11.25" customHeight="1" thickBot="1">
      <c r="A68" s="916" t="s">
        <v>275</v>
      </c>
      <c r="B68" s="917"/>
      <c r="C68" s="918"/>
    </row>
    <row r="69" spans="1:3" ht="12" thickTop="1">
      <c r="A69" s="142"/>
      <c r="B69" s="919" t="s">
        <v>241</v>
      </c>
      <c r="C69" s="920" t="s">
        <v>241</v>
      </c>
    </row>
    <row r="70" spans="1:3">
      <c r="A70" s="342"/>
      <c r="B70" s="898" t="s">
        <v>858</v>
      </c>
      <c r="C70" s="899" t="s">
        <v>242</v>
      </c>
    </row>
    <row r="71" spans="1:3">
      <c r="A71" s="342"/>
      <c r="B71" s="898" t="s">
        <v>243</v>
      </c>
      <c r="C71" s="899" t="s">
        <v>243</v>
      </c>
    </row>
    <row r="72" spans="1:3" ht="54.95" customHeight="1">
      <c r="A72" s="342"/>
      <c r="B72" s="921" t="s">
        <v>996</v>
      </c>
      <c r="C72" s="922" t="s">
        <v>244</v>
      </c>
    </row>
    <row r="73" spans="1:3" ht="33.75" customHeight="1">
      <c r="A73" s="342"/>
      <c r="B73" s="912" t="s">
        <v>278</v>
      </c>
      <c r="C73" s="913" t="s">
        <v>245</v>
      </c>
    </row>
    <row r="74" spans="1:3" ht="15.75" customHeight="1">
      <c r="A74" s="342"/>
      <c r="B74" s="912" t="s">
        <v>859</v>
      </c>
      <c r="C74" s="913" t="s">
        <v>246</v>
      </c>
    </row>
    <row r="75" spans="1:3">
      <c r="A75" s="342"/>
      <c r="B75" s="898" t="s">
        <v>247</v>
      </c>
      <c r="C75" s="899" t="s">
        <v>247</v>
      </c>
    </row>
    <row r="76" spans="1:3" ht="12" thickBot="1">
      <c r="A76" s="143"/>
      <c r="B76" s="914" t="s">
        <v>248</v>
      </c>
      <c r="C76" s="915" t="s">
        <v>248</v>
      </c>
    </row>
    <row r="77" spans="1:3" ht="12" thickTop="1">
      <c r="A77" s="904" t="s">
        <v>302</v>
      </c>
      <c r="B77" s="905"/>
      <c r="C77" s="906"/>
    </row>
    <row r="78" spans="1:3">
      <c r="A78" s="342"/>
      <c r="B78" s="898" t="s">
        <v>240</v>
      </c>
      <c r="C78" s="899"/>
    </row>
    <row r="79" spans="1:3">
      <c r="A79" s="342"/>
      <c r="B79" s="898" t="s">
        <v>300</v>
      </c>
      <c r="C79" s="899"/>
    </row>
    <row r="80" spans="1:3">
      <c r="A80" s="342"/>
      <c r="B80" s="898" t="s">
        <v>301</v>
      </c>
      <c r="C80" s="899"/>
    </row>
    <row r="81" spans="1:3">
      <c r="A81" s="904" t="s">
        <v>303</v>
      </c>
      <c r="B81" s="905"/>
      <c r="C81" s="906"/>
    </row>
    <row r="82" spans="1:3">
      <c r="A82" s="342"/>
      <c r="B82" s="898" t="s">
        <v>240</v>
      </c>
      <c r="C82" s="899"/>
    </row>
    <row r="83" spans="1:3">
      <c r="A83" s="342"/>
      <c r="B83" s="898" t="s">
        <v>304</v>
      </c>
      <c r="C83" s="899"/>
    </row>
    <row r="84" spans="1:3" ht="79.5" customHeight="1">
      <c r="A84" s="342"/>
      <c r="B84" s="898" t="s">
        <v>318</v>
      </c>
      <c r="C84" s="899"/>
    </row>
    <row r="85" spans="1:3" ht="53.25" customHeight="1">
      <c r="A85" s="342"/>
      <c r="B85" s="898" t="s">
        <v>317</v>
      </c>
      <c r="C85" s="899"/>
    </row>
    <row r="86" spans="1:3">
      <c r="A86" s="342"/>
      <c r="B86" s="898" t="s">
        <v>305</v>
      </c>
      <c r="C86" s="899"/>
    </row>
    <row r="87" spans="1:3">
      <c r="A87" s="342"/>
      <c r="B87" s="898" t="s">
        <v>306</v>
      </c>
      <c r="C87" s="899"/>
    </row>
    <row r="88" spans="1:3">
      <c r="A88" s="342"/>
      <c r="B88" s="898" t="s">
        <v>307</v>
      </c>
      <c r="C88" s="899"/>
    </row>
    <row r="89" spans="1:3">
      <c r="A89" s="904" t="s">
        <v>308</v>
      </c>
      <c r="B89" s="905"/>
      <c r="C89" s="906"/>
    </row>
    <row r="90" spans="1:3">
      <c r="A90" s="342"/>
      <c r="B90" s="898" t="s">
        <v>240</v>
      </c>
      <c r="C90" s="899"/>
    </row>
    <row r="91" spans="1:3">
      <c r="A91" s="342"/>
      <c r="B91" s="898" t="s">
        <v>310</v>
      </c>
      <c r="C91" s="899"/>
    </row>
    <row r="92" spans="1:3" ht="12" customHeight="1">
      <c r="A92" s="342"/>
      <c r="B92" s="898" t="s">
        <v>311</v>
      </c>
      <c r="C92" s="899"/>
    </row>
    <row r="93" spans="1:3">
      <c r="A93" s="342"/>
      <c r="B93" s="898" t="s">
        <v>312</v>
      </c>
      <c r="C93" s="899"/>
    </row>
    <row r="94" spans="1:3" ht="24.75" customHeight="1">
      <c r="A94" s="342"/>
      <c r="B94" s="907" t="s">
        <v>348</v>
      </c>
      <c r="C94" s="908"/>
    </row>
    <row r="95" spans="1:3" ht="24" customHeight="1">
      <c r="A95" s="342"/>
      <c r="B95" s="907" t="s">
        <v>349</v>
      </c>
      <c r="C95" s="908"/>
    </row>
    <row r="96" spans="1:3" ht="13.5" customHeight="1">
      <c r="A96" s="342"/>
      <c r="B96" s="907" t="s">
        <v>313</v>
      </c>
      <c r="C96" s="908"/>
    </row>
    <row r="97" spans="1:3" ht="11.25" customHeight="1" thickBot="1">
      <c r="A97" s="909" t="s">
        <v>344</v>
      </c>
      <c r="B97" s="910"/>
      <c r="C97" s="911"/>
    </row>
    <row r="98" spans="1:3" ht="12.75" thickTop="1" thickBot="1">
      <c r="A98" s="903" t="s">
        <v>249</v>
      </c>
      <c r="B98" s="903"/>
      <c r="C98" s="903"/>
    </row>
    <row r="99" spans="1:3">
      <c r="A99" s="199">
        <v>2</v>
      </c>
      <c r="B99" s="331" t="s">
        <v>324</v>
      </c>
      <c r="C99" s="331" t="s">
        <v>345</v>
      </c>
    </row>
    <row r="100" spans="1:3">
      <c r="A100" s="147">
        <v>3</v>
      </c>
      <c r="B100" s="332" t="s">
        <v>325</v>
      </c>
      <c r="C100" s="333" t="s">
        <v>346</v>
      </c>
    </row>
    <row r="101" spans="1:3">
      <c r="A101" s="147">
        <v>4</v>
      </c>
      <c r="B101" s="332" t="s">
        <v>326</v>
      </c>
      <c r="C101" s="333" t="s">
        <v>350</v>
      </c>
    </row>
    <row r="102" spans="1:3" ht="11.25" customHeight="1">
      <c r="A102" s="147">
        <v>5</v>
      </c>
      <c r="B102" s="332" t="s">
        <v>327</v>
      </c>
      <c r="C102" s="333" t="s">
        <v>347</v>
      </c>
    </row>
    <row r="103" spans="1:3" ht="12" customHeight="1">
      <c r="A103" s="147">
        <v>6</v>
      </c>
      <c r="B103" s="332" t="s">
        <v>342</v>
      </c>
      <c r="C103" s="333" t="s">
        <v>328</v>
      </c>
    </row>
    <row r="104" spans="1:3" ht="12" customHeight="1">
      <c r="A104" s="147">
        <v>7</v>
      </c>
      <c r="B104" s="332" t="s">
        <v>329</v>
      </c>
      <c r="C104" s="333" t="s">
        <v>343</v>
      </c>
    </row>
    <row r="105" spans="1:3">
      <c r="A105" s="147">
        <v>8</v>
      </c>
      <c r="B105" s="332" t="s">
        <v>334</v>
      </c>
      <c r="C105" s="333" t="s">
        <v>354</v>
      </c>
    </row>
    <row r="106" spans="1:3" ht="11.25" customHeight="1">
      <c r="A106" s="904" t="s">
        <v>314</v>
      </c>
      <c r="B106" s="905"/>
      <c r="C106" s="906"/>
    </row>
    <row r="107" spans="1:3" ht="12" customHeight="1">
      <c r="A107" s="342"/>
      <c r="B107" s="898" t="s">
        <v>240</v>
      </c>
      <c r="C107" s="899"/>
    </row>
    <row r="108" spans="1:3">
      <c r="A108" s="904" t="s">
        <v>489</v>
      </c>
      <c r="B108" s="905"/>
      <c r="C108" s="906"/>
    </row>
    <row r="109" spans="1:3" ht="12" customHeight="1">
      <c r="A109" s="342"/>
      <c r="B109" s="898" t="s">
        <v>491</v>
      </c>
      <c r="C109" s="899"/>
    </row>
    <row r="110" spans="1:3">
      <c r="A110" s="342"/>
      <c r="B110" s="898" t="s">
        <v>492</v>
      </c>
      <c r="C110" s="899"/>
    </row>
    <row r="111" spans="1:3">
      <c r="A111" s="342"/>
      <c r="B111" s="898" t="s">
        <v>490</v>
      </c>
      <c r="C111" s="899"/>
    </row>
    <row r="112" spans="1:3">
      <c r="A112" s="896" t="s">
        <v>723</v>
      </c>
      <c r="B112" s="896"/>
      <c r="C112" s="896"/>
    </row>
    <row r="113" spans="1:3">
      <c r="A113" s="900" t="s">
        <v>187</v>
      </c>
      <c r="B113" s="900"/>
      <c r="C113" s="900"/>
    </row>
    <row r="114" spans="1:3">
      <c r="A114" s="515">
        <v>1</v>
      </c>
      <c r="B114" s="889" t="s">
        <v>607</v>
      </c>
      <c r="C114" s="890"/>
    </row>
    <row r="115" spans="1:3">
      <c r="A115" s="515">
        <v>2</v>
      </c>
      <c r="B115" s="901" t="s">
        <v>608</v>
      </c>
      <c r="C115" s="902"/>
    </row>
    <row r="116" spans="1:3">
      <c r="A116" s="515">
        <v>3</v>
      </c>
      <c r="B116" s="889" t="s">
        <v>933</v>
      </c>
      <c r="C116" s="890"/>
    </row>
    <row r="117" spans="1:3">
      <c r="A117" s="515">
        <v>4</v>
      </c>
      <c r="B117" s="889" t="s">
        <v>932</v>
      </c>
      <c r="C117" s="890"/>
    </row>
    <row r="118" spans="1:3">
      <c r="A118" s="515">
        <v>5</v>
      </c>
      <c r="B118" s="519" t="s">
        <v>931</v>
      </c>
      <c r="C118" s="518"/>
    </row>
    <row r="119" spans="1:3">
      <c r="A119" s="515">
        <v>6</v>
      </c>
      <c r="B119" s="889" t="s">
        <v>944</v>
      </c>
      <c r="C119" s="890"/>
    </row>
    <row r="120" spans="1:3" ht="48.6" customHeight="1">
      <c r="A120" s="515">
        <v>7</v>
      </c>
      <c r="B120" s="889" t="s">
        <v>945</v>
      </c>
      <c r="C120" s="890"/>
    </row>
    <row r="121" spans="1:3">
      <c r="A121" s="493">
        <v>8</v>
      </c>
      <c r="B121" s="488" t="s">
        <v>634</v>
      </c>
      <c r="C121" s="512" t="s">
        <v>930</v>
      </c>
    </row>
    <row r="122" spans="1:3" ht="22.5">
      <c r="A122" s="515">
        <v>9.01</v>
      </c>
      <c r="B122" s="488" t="s">
        <v>518</v>
      </c>
      <c r="C122" s="489" t="s">
        <v>683</v>
      </c>
    </row>
    <row r="123" spans="1:3" ht="33.75">
      <c r="A123" s="515">
        <v>9.02</v>
      </c>
      <c r="B123" s="488" t="s">
        <v>519</v>
      </c>
      <c r="C123" s="489" t="s">
        <v>686</v>
      </c>
    </row>
    <row r="124" spans="1:3">
      <c r="A124" s="515">
        <v>9.0299999999999994</v>
      </c>
      <c r="B124" s="489" t="s">
        <v>867</v>
      </c>
      <c r="C124" s="489" t="s">
        <v>609</v>
      </c>
    </row>
    <row r="125" spans="1:3">
      <c r="A125" s="515">
        <v>9.0399999999999991</v>
      </c>
      <c r="B125" s="488" t="s">
        <v>520</v>
      </c>
      <c r="C125" s="489" t="s">
        <v>610</v>
      </c>
    </row>
    <row r="126" spans="1:3">
      <c r="A126" s="515">
        <v>9.0500000000000007</v>
      </c>
      <c r="B126" s="488" t="s">
        <v>521</v>
      </c>
      <c r="C126" s="489" t="s">
        <v>611</v>
      </c>
    </row>
    <row r="127" spans="1:3" ht="22.5">
      <c r="A127" s="515">
        <v>9.06</v>
      </c>
      <c r="B127" s="488" t="s">
        <v>522</v>
      </c>
      <c r="C127" s="489" t="s">
        <v>612</v>
      </c>
    </row>
    <row r="128" spans="1:3">
      <c r="A128" s="515">
        <v>9.07</v>
      </c>
      <c r="B128" s="517" t="s">
        <v>523</v>
      </c>
      <c r="C128" s="489" t="s">
        <v>613</v>
      </c>
    </row>
    <row r="129" spans="1:3" ht="22.5">
      <c r="A129" s="515">
        <v>9.08</v>
      </c>
      <c r="B129" s="488" t="s">
        <v>524</v>
      </c>
      <c r="C129" s="489" t="s">
        <v>614</v>
      </c>
    </row>
    <row r="130" spans="1:3" ht="22.5">
      <c r="A130" s="515">
        <v>9.09</v>
      </c>
      <c r="B130" s="488" t="s">
        <v>525</v>
      </c>
      <c r="C130" s="489" t="s">
        <v>615</v>
      </c>
    </row>
    <row r="131" spans="1:3">
      <c r="A131" s="516">
        <v>9.1</v>
      </c>
      <c r="B131" s="488" t="s">
        <v>526</v>
      </c>
      <c r="C131" s="489" t="s">
        <v>616</v>
      </c>
    </row>
    <row r="132" spans="1:3">
      <c r="A132" s="515">
        <v>9.11</v>
      </c>
      <c r="B132" s="488" t="s">
        <v>527</v>
      </c>
      <c r="C132" s="489" t="s">
        <v>617</v>
      </c>
    </row>
    <row r="133" spans="1:3">
      <c r="A133" s="515">
        <v>9.1199999999999992</v>
      </c>
      <c r="B133" s="488" t="s">
        <v>528</v>
      </c>
      <c r="C133" s="489" t="s">
        <v>618</v>
      </c>
    </row>
    <row r="134" spans="1:3">
      <c r="A134" s="515">
        <v>9.1300000000000008</v>
      </c>
      <c r="B134" s="488" t="s">
        <v>529</v>
      </c>
      <c r="C134" s="489" t="s">
        <v>619</v>
      </c>
    </row>
    <row r="135" spans="1:3">
      <c r="A135" s="515">
        <v>9.14</v>
      </c>
      <c r="B135" s="488" t="s">
        <v>530</v>
      </c>
      <c r="C135" s="489" t="s">
        <v>620</v>
      </c>
    </row>
    <row r="136" spans="1:3">
      <c r="A136" s="515">
        <v>9.15</v>
      </c>
      <c r="B136" s="488" t="s">
        <v>531</v>
      </c>
      <c r="C136" s="489" t="s">
        <v>621</v>
      </c>
    </row>
    <row r="137" spans="1:3" ht="22.5">
      <c r="A137" s="515">
        <v>9.16</v>
      </c>
      <c r="B137" s="488" t="s">
        <v>532</v>
      </c>
      <c r="C137" s="489" t="s">
        <v>622</v>
      </c>
    </row>
    <row r="138" spans="1:3">
      <c r="A138" s="515">
        <v>9.17</v>
      </c>
      <c r="B138" s="489" t="s">
        <v>533</v>
      </c>
      <c r="C138" s="489" t="s">
        <v>623</v>
      </c>
    </row>
    <row r="139" spans="1:3" ht="22.5">
      <c r="A139" s="515">
        <v>9.18</v>
      </c>
      <c r="B139" s="488" t="s">
        <v>534</v>
      </c>
      <c r="C139" s="489" t="s">
        <v>624</v>
      </c>
    </row>
    <row r="140" spans="1:3">
      <c r="A140" s="515">
        <v>9.19</v>
      </c>
      <c r="B140" s="488" t="s">
        <v>535</v>
      </c>
      <c r="C140" s="489" t="s">
        <v>625</v>
      </c>
    </row>
    <row r="141" spans="1:3">
      <c r="A141" s="516">
        <v>9.1999999999999993</v>
      </c>
      <c r="B141" s="488" t="s">
        <v>536</v>
      </c>
      <c r="C141" s="489" t="s">
        <v>626</v>
      </c>
    </row>
    <row r="142" spans="1:3">
      <c r="A142" s="515">
        <v>9.2100000000000009</v>
      </c>
      <c r="B142" s="488" t="s">
        <v>537</v>
      </c>
      <c r="C142" s="489" t="s">
        <v>627</v>
      </c>
    </row>
    <row r="143" spans="1:3">
      <c r="A143" s="515">
        <v>9.2200000000000006</v>
      </c>
      <c r="B143" s="488" t="s">
        <v>538</v>
      </c>
      <c r="C143" s="489" t="s">
        <v>628</v>
      </c>
    </row>
    <row r="144" spans="1:3" ht="22.5">
      <c r="A144" s="515">
        <v>9.23</v>
      </c>
      <c r="B144" s="488" t="s">
        <v>539</v>
      </c>
      <c r="C144" s="489" t="s">
        <v>629</v>
      </c>
    </row>
    <row r="145" spans="1:3" ht="22.5">
      <c r="A145" s="515">
        <v>9.24</v>
      </c>
      <c r="B145" s="488" t="s">
        <v>540</v>
      </c>
      <c r="C145" s="489" t="s">
        <v>630</v>
      </c>
    </row>
    <row r="146" spans="1:3">
      <c r="A146" s="515">
        <v>9.2500000000000107</v>
      </c>
      <c r="B146" s="488" t="s">
        <v>541</v>
      </c>
      <c r="C146" s="489" t="s">
        <v>631</v>
      </c>
    </row>
    <row r="147" spans="1:3" ht="22.5">
      <c r="A147" s="515">
        <v>9.2600000000000193</v>
      </c>
      <c r="B147" s="488" t="s">
        <v>632</v>
      </c>
      <c r="C147" s="514" t="s">
        <v>633</v>
      </c>
    </row>
    <row r="148" spans="1:3" s="343" customFormat="1" ht="22.5">
      <c r="A148" s="515">
        <v>9.2700000000000298</v>
      </c>
      <c r="B148" s="488" t="s">
        <v>99</v>
      </c>
      <c r="C148" s="514" t="s">
        <v>684</v>
      </c>
    </row>
    <row r="149" spans="1:3" s="343" customFormat="1">
      <c r="A149" s="494"/>
      <c r="B149" s="885" t="s">
        <v>635</v>
      </c>
      <c r="C149" s="886"/>
    </row>
    <row r="150" spans="1:3" s="343" customFormat="1">
      <c r="A150" s="493">
        <v>1</v>
      </c>
      <c r="B150" s="887" t="s">
        <v>929</v>
      </c>
      <c r="C150" s="888"/>
    </row>
    <row r="151" spans="1:3" s="343" customFormat="1">
      <c r="A151" s="493">
        <v>2</v>
      </c>
      <c r="B151" s="887" t="s">
        <v>685</v>
      </c>
      <c r="C151" s="888"/>
    </row>
    <row r="152" spans="1:3" s="343" customFormat="1">
      <c r="A152" s="493">
        <v>3</v>
      </c>
      <c r="B152" s="887" t="s">
        <v>682</v>
      </c>
      <c r="C152" s="888"/>
    </row>
    <row r="153" spans="1:3" s="343" customFormat="1">
      <c r="A153" s="494"/>
      <c r="B153" s="885" t="s">
        <v>636</v>
      </c>
      <c r="C153" s="886"/>
    </row>
    <row r="154" spans="1:3" s="343" customFormat="1">
      <c r="A154" s="493">
        <v>1</v>
      </c>
      <c r="B154" s="891" t="s">
        <v>928</v>
      </c>
      <c r="C154" s="892"/>
    </row>
    <row r="155" spans="1:3" s="343" customFormat="1">
      <c r="A155" s="493">
        <v>2</v>
      </c>
      <c r="B155" s="488" t="s">
        <v>865</v>
      </c>
      <c r="C155" s="569" t="s">
        <v>997</v>
      </c>
    </row>
    <row r="156" spans="1:3" ht="22.5">
      <c r="A156" s="493">
        <v>3</v>
      </c>
      <c r="B156" s="488" t="s">
        <v>864</v>
      </c>
      <c r="C156" s="512" t="s">
        <v>927</v>
      </c>
    </row>
    <row r="157" spans="1:3">
      <c r="A157" s="493">
        <v>4</v>
      </c>
      <c r="B157" s="488" t="s">
        <v>511</v>
      </c>
      <c r="C157" s="488" t="s">
        <v>948</v>
      </c>
    </row>
    <row r="158" spans="1:3" ht="24.95" customHeight="1">
      <c r="A158" s="494"/>
      <c r="B158" s="885" t="s">
        <v>637</v>
      </c>
      <c r="C158" s="886"/>
    </row>
    <row r="159" spans="1:3" ht="33.75">
      <c r="A159" s="493"/>
      <c r="B159" s="488" t="s">
        <v>916</v>
      </c>
      <c r="C159" s="570" t="s">
        <v>998</v>
      </c>
    </row>
    <row r="160" spans="1:3">
      <c r="A160" s="494"/>
      <c r="B160" s="885" t="s">
        <v>638</v>
      </c>
      <c r="C160" s="886"/>
    </row>
    <row r="161" spans="1:3" ht="39" customHeight="1">
      <c r="A161" s="494"/>
      <c r="B161" s="887" t="s">
        <v>926</v>
      </c>
      <c r="C161" s="888"/>
    </row>
    <row r="162" spans="1:3">
      <c r="A162" s="494" t="s">
        <v>639</v>
      </c>
      <c r="B162" s="513" t="s">
        <v>549</v>
      </c>
      <c r="C162" s="505" t="s">
        <v>640</v>
      </c>
    </row>
    <row r="163" spans="1:3">
      <c r="A163" s="494" t="s">
        <v>369</v>
      </c>
      <c r="B163" s="510" t="s">
        <v>550</v>
      </c>
      <c r="C163" s="512" t="s">
        <v>925</v>
      </c>
    </row>
    <row r="164" spans="1:3" ht="22.5">
      <c r="A164" s="494" t="s">
        <v>376</v>
      </c>
      <c r="B164" s="505" t="s">
        <v>551</v>
      </c>
      <c r="C164" s="512" t="s">
        <v>641</v>
      </c>
    </row>
    <row r="165" spans="1:3">
      <c r="A165" s="494" t="s">
        <v>642</v>
      </c>
      <c r="B165" s="510" t="s">
        <v>552</v>
      </c>
      <c r="C165" s="511" t="s">
        <v>643</v>
      </c>
    </row>
    <row r="166" spans="1:3" ht="22.5">
      <c r="A166" s="494" t="s">
        <v>644</v>
      </c>
      <c r="B166" s="510" t="s">
        <v>880</v>
      </c>
      <c r="C166" s="504" t="s">
        <v>924</v>
      </c>
    </row>
    <row r="167" spans="1:3" ht="22.5">
      <c r="A167" s="494" t="s">
        <v>377</v>
      </c>
      <c r="B167" s="510" t="s">
        <v>553</v>
      </c>
      <c r="C167" s="504" t="s">
        <v>646</v>
      </c>
    </row>
    <row r="168" spans="1:3" ht="22.5">
      <c r="A168" s="494" t="s">
        <v>645</v>
      </c>
      <c r="B168" s="508" t="s">
        <v>556</v>
      </c>
      <c r="C168" s="509" t="s">
        <v>653</v>
      </c>
    </row>
    <row r="169" spans="1:3" ht="22.5">
      <c r="A169" s="494" t="s">
        <v>647</v>
      </c>
      <c r="B169" s="508" t="s">
        <v>554</v>
      </c>
      <c r="C169" s="504" t="s">
        <v>649</v>
      </c>
    </row>
    <row r="170" spans="1:3" ht="26.45" customHeight="1">
      <c r="A170" s="494" t="s">
        <v>648</v>
      </c>
      <c r="B170" s="508" t="s">
        <v>555</v>
      </c>
      <c r="C170" s="509" t="s">
        <v>651</v>
      </c>
    </row>
    <row r="171" spans="1:3" ht="22.5">
      <c r="A171" s="494" t="s">
        <v>650</v>
      </c>
      <c r="B171" s="489" t="s">
        <v>557</v>
      </c>
      <c r="C171" s="509" t="s">
        <v>655</v>
      </c>
    </row>
    <row r="172" spans="1:3" ht="22.5">
      <c r="A172" s="494" t="s">
        <v>652</v>
      </c>
      <c r="B172" s="508" t="s">
        <v>558</v>
      </c>
      <c r="C172" s="507" t="s">
        <v>656</v>
      </c>
    </row>
    <row r="173" spans="1:3">
      <c r="A173" s="494" t="s">
        <v>654</v>
      </c>
      <c r="B173" s="506" t="s">
        <v>559</v>
      </c>
      <c r="C173" s="505" t="s">
        <v>657</v>
      </c>
    </row>
    <row r="174" spans="1:3" ht="22.5">
      <c r="A174" s="494"/>
      <c r="B174" s="504" t="s">
        <v>923</v>
      </c>
      <c r="C174" s="489" t="s">
        <v>658</v>
      </c>
    </row>
    <row r="175" spans="1:3" ht="22.5">
      <c r="A175" s="494"/>
      <c r="B175" s="504" t="s">
        <v>922</v>
      </c>
      <c r="C175" s="489" t="s">
        <v>659</v>
      </c>
    </row>
    <row r="176" spans="1:3" ht="22.5">
      <c r="A176" s="494"/>
      <c r="B176" s="504" t="s">
        <v>921</v>
      </c>
      <c r="C176" s="489" t="s">
        <v>660</v>
      </c>
    </row>
    <row r="177" spans="1:3">
      <c r="A177" s="494"/>
      <c r="B177" s="885" t="s">
        <v>661</v>
      </c>
      <c r="C177" s="886"/>
    </row>
    <row r="178" spans="1:3">
      <c r="A178" s="494"/>
      <c r="B178" s="887" t="s">
        <v>920</v>
      </c>
      <c r="C178" s="888"/>
    </row>
    <row r="179" spans="1:3">
      <c r="A179" s="493">
        <v>1</v>
      </c>
      <c r="B179" s="489" t="s">
        <v>563</v>
      </c>
      <c r="C179" s="489" t="s">
        <v>563</v>
      </c>
    </row>
    <row r="180" spans="1:3" ht="33.75">
      <c r="A180" s="493">
        <v>2</v>
      </c>
      <c r="B180" s="489" t="s">
        <v>662</v>
      </c>
      <c r="C180" s="489" t="s">
        <v>663</v>
      </c>
    </row>
    <row r="181" spans="1:3">
      <c r="A181" s="493">
        <v>3</v>
      </c>
      <c r="B181" s="489" t="s">
        <v>565</v>
      </c>
      <c r="C181" s="489" t="s">
        <v>664</v>
      </c>
    </row>
    <row r="182" spans="1:3" ht="22.5">
      <c r="A182" s="493">
        <v>4</v>
      </c>
      <c r="B182" s="489" t="s">
        <v>566</v>
      </c>
      <c r="C182" s="489" t="s">
        <v>665</v>
      </c>
    </row>
    <row r="183" spans="1:3" ht="22.5">
      <c r="A183" s="493">
        <v>5</v>
      </c>
      <c r="B183" s="489" t="s">
        <v>567</v>
      </c>
      <c r="C183" s="489" t="s">
        <v>687</v>
      </c>
    </row>
    <row r="184" spans="1:3" ht="45">
      <c r="A184" s="493">
        <v>6</v>
      </c>
      <c r="B184" s="489" t="s">
        <v>568</v>
      </c>
      <c r="C184" s="489" t="s">
        <v>666</v>
      </c>
    </row>
    <row r="185" spans="1:3">
      <c r="A185" s="494"/>
      <c r="B185" s="885" t="s">
        <v>667</v>
      </c>
      <c r="C185" s="886"/>
    </row>
    <row r="186" spans="1:3">
      <c r="A186" s="494"/>
      <c r="B186" s="894" t="s">
        <v>919</v>
      </c>
      <c r="C186" s="891"/>
    </row>
    <row r="187" spans="1:3" ht="22.5">
      <c r="A187" s="494">
        <v>1.1000000000000001</v>
      </c>
      <c r="B187" s="503" t="s">
        <v>573</v>
      </c>
      <c r="C187" s="489" t="s">
        <v>668</v>
      </c>
    </row>
    <row r="188" spans="1:3" ht="50.1" customHeight="1">
      <c r="A188" s="494" t="s">
        <v>157</v>
      </c>
      <c r="B188" s="490" t="s">
        <v>574</v>
      </c>
      <c r="C188" s="489" t="s">
        <v>669</v>
      </c>
    </row>
    <row r="189" spans="1:3">
      <c r="A189" s="494" t="s">
        <v>575</v>
      </c>
      <c r="B189" s="502" t="s">
        <v>576</v>
      </c>
      <c r="C189" s="895" t="s">
        <v>918</v>
      </c>
    </row>
    <row r="190" spans="1:3">
      <c r="A190" s="494" t="s">
        <v>577</v>
      </c>
      <c r="B190" s="502" t="s">
        <v>578</v>
      </c>
      <c r="C190" s="895"/>
    </row>
    <row r="191" spans="1:3">
      <c r="A191" s="494" t="s">
        <v>579</v>
      </c>
      <c r="B191" s="502" t="s">
        <v>580</v>
      </c>
      <c r="C191" s="895"/>
    </row>
    <row r="192" spans="1:3">
      <c r="A192" s="494" t="s">
        <v>581</v>
      </c>
      <c r="B192" s="502" t="s">
        <v>582</v>
      </c>
      <c r="C192" s="895"/>
    </row>
    <row r="193" spans="1:4" ht="25.5" customHeight="1">
      <c r="A193" s="494">
        <v>1.2</v>
      </c>
      <c r="B193" s="501" t="s">
        <v>894</v>
      </c>
      <c r="C193" s="571" t="s">
        <v>999</v>
      </c>
    </row>
    <row r="194" spans="1:4" ht="22.5">
      <c r="A194" s="494" t="s">
        <v>584</v>
      </c>
      <c r="B194" s="496" t="s">
        <v>585</v>
      </c>
      <c r="C194" s="499" t="s">
        <v>670</v>
      </c>
    </row>
    <row r="195" spans="1:4" ht="22.5">
      <c r="A195" s="494" t="s">
        <v>586</v>
      </c>
      <c r="B195" s="500" t="s">
        <v>587</v>
      </c>
      <c r="C195" s="499" t="s">
        <v>671</v>
      </c>
    </row>
    <row r="196" spans="1:4" ht="26.1" customHeight="1">
      <c r="A196" s="494" t="s">
        <v>588</v>
      </c>
      <c r="B196" s="498" t="s">
        <v>589</v>
      </c>
      <c r="C196" s="488" t="s">
        <v>672</v>
      </c>
    </row>
    <row r="197" spans="1:4" ht="22.5">
      <c r="A197" s="494" t="s">
        <v>590</v>
      </c>
      <c r="B197" s="497" t="s">
        <v>591</v>
      </c>
      <c r="C197" s="488" t="s">
        <v>673</v>
      </c>
      <c r="D197" s="344"/>
    </row>
    <row r="198" spans="1:4" ht="22.5">
      <c r="A198" s="494">
        <v>1.4</v>
      </c>
      <c r="B198" s="496" t="s">
        <v>680</v>
      </c>
      <c r="C198" s="495" t="s">
        <v>674</v>
      </c>
      <c r="D198" s="345"/>
    </row>
    <row r="199" spans="1:4" ht="12.75">
      <c r="A199" s="494">
        <v>1.5</v>
      </c>
      <c r="B199" s="496" t="s">
        <v>681</v>
      </c>
      <c r="C199" s="495" t="s">
        <v>674</v>
      </c>
      <c r="D199" s="346"/>
    </row>
    <row r="200" spans="1:4" ht="12.75">
      <c r="A200" s="494"/>
      <c r="B200" s="896" t="s">
        <v>675</v>
      </c>
      <c r="C200" s="896"/>
      <c r="D200" s="346"/>
    </row>
    <row r="201" spans="1:4" ht="12.75">
      <c r="A201" s="494"/>
      <c r="B201" s="894" t="s">
        <v>917</v>
      </c>
      <c r="C201" s="894"/>
      <c r="D201" s="346"/>
    </row>
    <row r="202" spans="1:4" ht="12.75">
      <c r="A202" s="493"/>
      <c r="B202" s="488" t="s">
        <v>916</v>
      </c>
      <c r="C202" s="570" t="s">
        <v>997</v>
      </c>
      <c r="D202" s="346"/>
    </row>
    <row r="203" spans="1:4" ht="12.75">
      <c r="A203" s="494"/>
      <c r="B203" s="896" t="s">
        <v>676</v>
      </c>
      <c r="C203" s="896"/>
      <c r="D203" s="347"/>
    </row>
    <row r="204" spans="1:4" ht="12.75">
      <c r="A204" s="493"/>
      <c r="B204" s="894" t="s">
        <v>915</v>
      </c>
      <c r="C204" s="894"/>
      <c r="D204" s="348"/>
    </row>
    <row r="205" spans="1:4" ht="12.75">
      <c r="B205" s="896" t="s">
        <v>713</v>
      </c>
      <c r="C205" s="896"/>
      <c r="D205" s="349"/>
    </row>
    <row r="206" spans="1:4" ht="22.5">
      <c r="A206" s="490">
        <v>1</v>
      </c>
      <c r="B206" s="488" t="s">
        <v>689</v>
      </c>
      <c r="C206" s="488" t="s">
        <v>701</v>
      </c>
      <c r="D206" s="348"/>
    </row>
    <row r="207" spans="1:4" ht="18" customHeight="1">
      <c r="A207" s="490">
        <v>2</v>
      </c>
      <c r="B207" s="488" t="s">
        <v>690</v>
      </c>
      <c r="C207" s="488" t="s">
        <v>702</v>
      </c>
      <c r="D207" s="349"/>
    </row>
    <row r="208" spans="1:4" ht="22.5">
      <c r="A208" s="490">
        <v>3</v>
      </c>
      <c r="B208" s="488" t="s">
        <v>691</v>
      </c>
      <c r="C208" s="488" t="s">
        <v>703</v>
      </c>
      <c r="D208" s="350"/>
    </row>
    <row r="209" spans="1:4" ht="12.75">
      <c r="A209" s="490">
        <v>4</v>
      </c>
      <c r="B209" s="488" t="s">
        <v>692</v>
      </c>
      <c r="C209" s="488" t="s">
        <v>704</v>
      </c>
      <c r="D209" s="350"/>
    </row>
    <row r="210" spans="1:4" ht="22.5">
      <c r="A210" s="490">
        <v>5</v>
      </c>
      <c r="B210" s="488" t="s">
        <v>693</v>
      </c>
      <c r="C210" s="488" t="s">
        <v>705</v>
      </c>
    </row>
    <row r="211" spans="1:4" ht="24.6" customHeight="1">
      <c r="A211" s="490">
        <v>6</v>
      </c>
      <c r="B211" s="488" t="s">
        <v>694</v>
      </c>
      <c r="C211" s="488" t="s">
        <v>706</v>
      </c>
    </row>
    <row r="212" spans="1:4" ht="22.5">
      <c r="A212" s="490">
        <v>7</v>
      </c>
      <c r="B212" s="488" t="s">
        <v>695</v>
      </c>
      <c r="C212" s="488" t="s">
        <v>707</v>
      </c>
    </row>
    <row r="213" spans="1:4">
      <c r="A213" s="490">
        <v>7.1</v>
      </c>
      <c r="B213" s="492" t="s">
        <v>696</v>
      </c>
      <c r="C213" s="488" t="s">
        <v>708</v>
      </c>
    </row>
    <row r="214" spans="1:4" ht="22.5">
      <c r="A214" s="490">
        <v>7.2</v>
      </c>
      <c r="B214" s="492" t="s">
        <v>697</v>
      </c>
      <c r="C214" s="488" t="s">
        <v>709</v>
      </c>
    </row>
    <row r="215" spans="1:4">
      <c r="A215" s="490">
        <v>7.3</v>
      </c>
      <c r="B215" s="491" t="s">
        <v>698</v>
      </c>
      <c r="C215" s="488" t="s">
        <v>710</v>
      </c>
    </row>
    <row r="216" spans="1:4" ht="39.6" customHeight="1">
      <c r="A216" s="490">
        <v>8</v>
      </c>
      <c r="B216" s="488" t="s">
        <v>699</v>
      </c>
      <c r="C216" s="488" t="s">
        <v>711</v>
      </c>
    </row>
    <row r="217" spans="1:4">
      <c r="A217" s="490">
        <v>9</v>
      </c>
      <c r="B217" s="488" t="s">
        <v>700</v>
      </c>
      <c r="C217" s="488" t="s">
        <v>712</v>
      </c>
    </row>
    <row r="218" spans="1:4" ht="22.5">
      <c r="A218" s="527">
        <v>10.1</v>
      </c>
      <c r="B218" s="528" t="s">
        <v>720</v>
      </c>
      <c r="C218" s="520" t="s">
        <v>721</v>
      </c>
    </row>
    <row r="219" spans="1:4">
      <c r="A219" s="897"/>
      <c r="B219" s="529" t="s">
        <v>907</v>
      </c>
      <c r="C219" s="488" t="s">
        <v>914</v>
      </c>
    </row>
    <row r="220" spans="1:4">
      <c r="A220" s="897"/>
      <c r="B220" s="489" t="s">
        <v>572</v>
      </c>
      <c r="C220" s="488" t="s">
        <v>913</v>
      </c>
    </row>
    <row r="221" spans="1:4">
      <c r="A221" s="897"/>
      <c r="B221" s="489" t="s">
        <v>906</v>
      </c>
      <c r="C221" s="571" t="s">
        <v>1000</v>
      </c>
    </row>
    <row r="222" spans="1:4">
      <c r="A222" s="897"/>
      <c r="B222" s="489" t="s">
        <v>714</v>
      </c>
      <c r="C222" s="488" t="s">
        <v>912</v>
      </c>
    </row>
    <row r="223" spans="1:4" ht="22.5">
      <c r="A223" s="897"/>
      <c r="B223" s="489" t="s">
        <v>718</v>
      </c>
      <c r="C223" s="489" t="s">
        <v>911</v>
      </c>
    </row>
    <row r="224" spans="1:4" ht="33.75">
      <c r="A224" s="897"/>
      <c r="B224" s="489" t="s">
        <v>717</v>
      </c>
      <c r="C224" s="488" t="s">
        <v>910</v>
      </c>
    </row>
    <row r="225" spans="1:3">
      <c r="A225" s="897"/>
      <c r="B225" s="489" t="s">
        <v>949</v>
      </c>
      <c r="C225" s="488" t="s">
        <v>909</v>
      </c>
    </row>
    <row r="226" spans="1:3" ht="22.5">
      <c r="A226" s="897"/>
      <c r="B226" s="489" t="s">
        <v>950</v>
      </c>
      <c r="C226" s="488" t="s">
        <v>908</v>
      </c>
    </row>
    <row r="227" spans="1:3" ht="12.75">
      <c r="A227" s="521"/>
      <c r="B227" s="522"/>
      <c r="C227" s="523"/>
    </row>
    <row r="228" spans="1:3" ht="12.75">
      <c r="A228" s="521"/>
      <c r="B228" s="523"/>
      <c r="C228" s="523"/>
    </row>
    <row r="229" spans="1:3" ht="12.75">
      <c r="A229" s="521"/>
      <c r="B229" s="523"/>
      <c r="C229" s="523"/>
    </row>
    <row r="230" spans="1:3" ht="12.75">
      <c r="A230" s="521"/>
      <c r="B230" s="524"/>
      <c r="C230" s="523"/>
    </row>
    <row r="231" spans="1:3" ht="12.75">
      <c r="A231" s="893"/>
      <c r="B231" s="525"/>
      <c r="C231" s="523"/>
    </row>
    <row r="232" spans="1:3" ht="12.75">
      <c r="A232" s="893"/>
      <c r="B232" s="525"/>
      <c r="C232" s="523"/>
    </row>
    <row r="233" spans="1:3" ht="12.75">
      <c r="A233" s="893"/>
      <c r="B233" s="525"/>
      <c r="C233" s="523"/>
    </row>
    <row r="234" spans="1:3" ht="12.75">
      <c r="A234" s="893"/>
      <c r="B234" s="525"/>
      <c r="C234" s="526"/>
    </row>
    <row r="235" spans="1:3" ht="40.5" customHeight="1">
      <c r="A235" s="893"/>
      <c r="B235" s="525"/>
      <c r="C235" s="523"/>
    </row>
    <row r="236" spans="1:3" ht="24" customHeight="1">
      <c r="A236" s="893"/>
      <c r="B236" s="525"/>
      <c r="C236" s="523"/>
    </row>
    <row r="237" spans="1:3" ht="12.75">
      <c r="A237" s="893"/>
      <c r="B237" s="525"/>
      <c r="C237" s="52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B67:C67"/>
    <mergeCell ref="B66:C66"/>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7"/>
  <sheetViews>
    <sheetView showGridLines="0" zoomScale="80" zoomScaleNormal="80" workbookViewId="0"/>
  </sheetViews>
  <sheetFormatPr defaultRowHeight="15"/>
  <cols>
    <col min="2" max="2" width="66.5703125" customWidth="1"/>
    <col min="3" max="8" width="17.85546875" customWidth="1"/>
  </cols>
  <sheetData>
    <row r="1" spans="1:17" ht="15.75">
      <c r="A1" s="11" t="s">
        <v>108</v>
      </c>
      <c r="B1" s="275" t="str">
        <f>Info!C2</f>
        <v>სს "ბანკი ქართუ"</v>
      </c>
      <c r="C1" s="10"/>
      <c r="D1" s="1"/>
      <c r="E1" s="1"/>
      <c r="F1" s="1"/>
      <c r="G1" s="1"/>
    </row>
    <row r="2" spans="1:17" ht="15.75">
      <c r="A2" s="11" t="s">
        <v>109</v>
      </c>
      <c r="B2" s="585">
        <f>'1. key ratios'!B2</f>
        <v>45657</v>
      </c>
      <c r="C2" s="10"/>
      <c r="D2" s="1"/>
      <c r="E2" s="1"/>
      <c r="F2" s="1"/>
      <c r="G2" s="1"/>
    </row>
    <row r="3" spans="1:17" ht="15.75">
      <c r="A3" s="11"/>
      <c r="B3" s="10"/>
      <c r="C3" s="10"/>
      <c r="D3" s="1"/>
      <c r="E3" s="1"/>
      <c r="F3" s="1"/>
      <c r="G3" s="1"/>
    </row>
    <row r="4" spans="1:17">
      <c r="A4" s="781" t="s">
        <v>25</v>
      </c>
      <c r="B4" s="779" t="s">
        <v>166</v>
      </c>
      <c r="C4" s="777" t="s">
        <v>114</v>
      </c>
      <c r="D4" s="777"/>
      <c r="E4" s="777"/>
      <c r="F4" s="777" t="s">
        <v>115</v>
      </c>
      <c r="G4" s="777"/>
      <c r="H4" s="778"/>
    </row>
    <row r="5" spans="1:17" ht="15.6" customHeight="1">
      <c r="A5" s="782"/>
      <c r="B5" s="780"/>
      <c r="C5" s="379" t="s">
        <v>26</v>
      </c>
      <c r="D5" s="379" t="s">
        <v>88</v>
      </c>
      <c r="E5" s="379" t="s">
        <v>66</v>
      </c>
      <c r="F5" s="379" t="s">
        <v>26</v>
      </c>
      <c r="G5" s="379" t="s">
        <v>88</v>
      </c>
      <c r="H5" s="379" t="s">
        <v>66</v>
      </c>
    </row>
    <row r="6" spans="1:17">
      <c r="A6" s="402">
        <v>1</v>
      </c>
      <c r="B6" s="380" t="s">
        <v>775</v>
      </c>
      <c r="C6" s="580">
        <f>SUM(C7:C12)</f>
        <v>49842913.202905059</v>
      </c>
      <c r="D6" s="580">
        <f>SUM(D7:D12)</f>
        <v>59892356.993005775</v>
      </c>
      <c r="E6" s="581">
        <f>C6+D6</f>
        <v>109735270.19591084</v>
      </c>
      <c r="F6" s="580">
        <f>SUM(F7:F12)</f>
        <v>43694277.751214027</v>
      </c>
      <c r="G6" s="580">
        <f>SUM(G7:G12)</f>
        <v>51840117.173108317</v>
      </c>
      <c r="H6" s="581">
        <f>F6+G6</f>
        <v>95534394.924322337</v>
      </c>
      <c r="J6" s="582"/>
      <c r="K6" s="582"/>
      <c r="L6" s="582"/>
      <c r="M6" s="582"/>
      <c r="N6" s="582"/>
      <c r="O6" s="582"/>
      <c r="P6" s="582"/>
      <c r="Q6" s="582"/>
    </row>
    <row r="7" spans="1:17">
      <c r="A7" s="402">
        <v>1.1000000000000001</v>
      </c>
      <c r="B7" s="381" t="s">
        <v>729</v>
      </c>
      <c r="C7" s="580">
        <v>0</v>
      </c>
      <c r="D7" s="580">
        <v>0</v>
      </c>
      <c r="E7" s="581">
        <f t="shared" ref="E7:E45" si="0">C7+D7</f>
        <v>0</v>
      </c>
      <c r="F7" s="580">
        <v>0</v>
      </c>
      <c r="G7" s="580">
        <v>0</v>
      </c>
      <c r="H7" s="581">
        <f t="shared" ref="H7:H44" si="1">F7+G7</f>
        <v>0</v>
      </c>
      <c r="J7" s="582"/>
      <c r="K7" s="582"/>
      <c r="L7" s="582"/>
      <c r="M7" s="582"/>
      <c r="N7" s="582"/>
      <c r="O7" s="582"/>
      <c r="P7" s="582"/>
      <c r="Q7" s="582"/>
    </row>
    <row r="8" spans="1:17" ht="21">
      <c r="A8" s="402">
        <v>1.2</v>
      </c>
      <c r="B8" s="381" t="s">
        <v>776</v>
      </c>
      <c r="C8" s="580">
        <v>0</v>
      </c>
      <c r="D8" s="580">
        <v>0</v>
      </c>
      <c r="E8" s="581">
        <f t="shared" si="0"/>
        <v>0</v>
      </c>
      <c r="F8" s="580">
        <v>0</v>
      </c>
      <c r="G8" s="580">
        <v>0</v>
      </c>
      <c r="H8" s="581">
        <f t="shared" si="1"/>
        <v>0</v>
      </c>
      <c r="J8" s="582"/>
      <c r="K8" s="582"/>
      <c r="L8" s="582"/>
      <c r="M8" s="582"/>
      <c r="N8" s="582"/>
      <c r="O8" s="582"/>
      <c r="P8" s="582"/>
      <c r="Q8" s="582"/>
    </row>
    <row r="9" spans="1:17" ht="21.6" customHeight="1">
      <c r="A9" s="402">
        <v>1.3</v>
      </c>
      <c r="B9" s="371" t="s">
        <v>777</v>
      </c>
      <c r="C9" s="580">
        <v>0</v>
      </c>
      <c r="D9" s="580">
        <v>0</v>
      </c>
      <c r="E9" s="581">
        <f t="shared" si="0"/>
        <v>0</v>
      </c>
      <c r="F9" s="580">
        <v>0</v>
      </c>
      <c r="G9" s="580">
        <v>0</v>
      </c>
      <c r="H9" s="581">
        <f t="shared" si="1"/>
        <v>0</v>
      </c>
      <c r="J9" s="582"/>
      <c r="K9" s="582"/>
      <c r="L9" s="582"/>
      <c r="M9" s="582"/>
      <c r="N9" s="582"/>
      <c r="O9" s="582"/>
      <c r="P9" s="582"/>
      <c r="Q9" s="582"/>
    </row>
    <row r="10" spans="1:17" ht="21">
      <c r="A10" s="402">
        <v>1.4</v>
      </c>
      <c r="B10" s="371" t="s">
        <v>733</v>
      </c>
      <c r="C10" s="580">
        <v>638993.3400000023</v>
      </c>
      <c r="D10" s="580">
        <v>0</v>
      </c>
      <c r="E10" s="581">
        <f t="shared" si="0"/>
        <v>638993.3400000023</v>
      </c>
      <c r="F10" s="580">
        <v>638449.33000000194</v>
      </c>
      <c r="G10" s="580">
        <v>0</v>
      </c>
      <c r="H10" s="581">
        <f t="shared" si="1"/>
        <v>638449.33000000194</v>
      </c>
      <c r="J10" s="582"/>
      <c r="K10" s="582"/>
      <c r="L10" s="582"/>
      <c r="M10" s="582"/>
      <c r="N10" s="582"/>
      <c r="O10" s="582"/>
      <c r="P10" s="582"/>
      <c r="Q10" s="582"/>
    </row>
    <row r="11" spans="1:17">
      <c r="A11" s="402">
        <v>1.5</v>
      </c>
      <c r="B11" s="371" t="s">
        <v>736</v>
      </c>
      <c r="C11" s="580">
        <v>49203919.862905055</v>
      </c>
      <c r="D11" s="580">
        <v>59892356.993005775</v>
      </c>
      <c r="E11" s="581">
        <f t="shared" si="0"/>
        <v>109096276.85591084</v>
      </c>
      <c r="F11" s="580">
        <v>43055828.421214029</v>
      </c>
      <c r="G11" s="580">
        <v>51840117.173108317</v>
      </c>
      <c r="H11" s="581">
        <f t="shared" si="1"/>
        <v>94895945.594322354</v>
      </c>
      <c r="J11" s="582"/>
      <c r="K11" s="582"/>
      <c r="L11" s="582"/>
      <c r="M11" s="582"/>
      <c r="N11" s="582"/>
      <c r="O11" s="582"/>
      <c r="P11" s="582"/>
      <c r="Q11" s="582"/>
    </row>
    <row r="12" spans="1:17">
      <c r="A12" s="402">
        <v>1.6</v>
      </c>
      <c r="B12" s="372" t="s">
        <v>99</v>
      </c>
      <c r="C12" s="580">
        <v>0</v>
      </c>
      <c r="D12" s="580">
        <v>0</v>
      </c>
      <c r="E12" s="581">
        <f t="shared" si="0"/>
        <v>0</v>
      </c>
      <c r="F12" s="580">
        <v>0</v>
      </c>
      <c r="G12" s="580">
        <v>0</v>
      </c>
      <c r="H12" s="581">
        <f t="shared" si="1"/>
        <v>0</v>
      </c>
      <c r="J12" s="582"/>
      <c r="K12" s="582"/>
      <c r="L12" s="582"/>
      <c r="M12" s="582"/>
      <c r="N12" s="582"/>
      <c r="O12" s="582"/>
      <c r="P12" s="582"/>
      <c r="Q12" s="582"/>
    </row>
    <row r="13" spans="1:17">
      <c r="A13" s="402">
        <v>2</v>
      </c>
      <c r="B13" s="382" t="s">
        <v>778</v>
      </c>
      <c r="C13" s="580">
        <f>SUM(C14:C17)</f>
        <v>-12133757.408689607</v>
      </c>
      <c r="D13" s="580">
        <f>SUM(D14:D17)</f>
        <v>-23413369.596622948</v>
      </c>
      <c r="E13" s="581">
        <f t="shared" si="0"/>
        <v>-35547127.005312555</v>
      </c>
      <c r="F13" s="580">
        <f>SUM(F14:F17)</f>
        <v>-10804316.10377153</v>
      </c>
      <c r="G13" s="580">
        <f>SUM(G14:G17)</f>
        <v>-17825470.437599994</v>
      </c>
      <c r="H13" s="581">
        <f t="shared" si="1"/>
        <v>-28629786.541371524</v>
      </c>
      <c r="J13" s="582"/>
      <c r="K13" s="582"/>
      <c r="L13" s="582"/>
      <c r="M13" s="582"/>
      <c r="N13" s="582"/>
      <c r="O13" s="582"/>
      <c r="P13" s="582"/>
      <c r="Q13" s="582"/>
    </row>
    <row r="14" spans="1:17">
      <c r="A14" s="402">
        <v>2.1</v>
      </c>
      <c r="B14" s="371" t="s">
        <v>779</v>
      </c>
      <c r="C14" s="580">
        <v>0</v>
      </c>
      <c r="D14" s="580">
        <v>0</v>
      </c>
      <c r="E14" s="581">
        <f t="shared" si="0"/>
        <v>0</v>
      </c>
      <c r="F14" s="580">
        <v>0</v>
      </c>
      <c r="G14" s="580">
        <v>0</v>
      </c>
      <c r="H14" s="581">
        <f t="shared" si="1"/>
        <v>0</v>
      </c>
      <c r="J14" s="582"/>
      <c r="K14" s="582"/>
      <c r="L14" s="582"/>
      <c r="M14" s="582"/>
      <c r="N14" s="582"/>
      <c r="O14" s="582"/>
      <c r="P14" s="582"/>
      <c r="Q14" s="582"/>
    </row>
    <row r="15" spans="1:17" ht="24.6" customHeight="1">
      <c r="A15" s="402">
        <v>2.2000000000000002</v>
      </c>
      <c r="B15" s="371" t="s">
        <v>780</v>
      </c>
      <c r="C15" s="580">
        <v>0</v>
      </c>
      <c r="D15" s="580">
        <v>0</v>
      </c>
      <c r="E15" s="581">
        <f t="shared" si="0"/>
        <v>0</v>
      </c>
      <c r="F15" s="580">
        <v>0</v>
      </c>
      <c r="G15" s="580">
        <v>0</v>
      </c>
      <c r="H15" s="581">
        <f t="shared" si="1"/>
        <v>0</v>
      </c>
      <c r="J15" s="582"/>
      <c r="K15" s="582"/>
      <c r="L15" s="582"/>
      <c r="M15" s="582"/>
      <c r="N15" s="582"/>
      <c r="O15" s="582"/>
      <c r="P15" s="582"/>
      <c r="Q15" s="582"/>
    </row>
    <row r="16" spans="1:17" ht="20.45" customHeight="1">
      <c r="A16" s="402">
        <v>2.2999999999999998</v>
      </c>
      <c r="B16" s="371" t="s">
        <v>781</v>
      </c>
      <c r="C16" s="580">
        <v>-12133757.408689607</v>
      </c>
      <c r="D16" s="580">
        <v>-23413369.596622948</v>
      </c>
      <c r="E16" s="581">
        <f t="shared" si="0"/>
        <v>-35547127.005312555</v>
      </c>
      <c r="F16" s="580">
        <v>-10804316.10377153</v>
      </c>
      <c r="G16" s="580">
        <v>-17825470.437599994</v>
      </c>
      <c r="H16" s="581">
        <f t="shared" si="1"/>
        <v>-28629786.541371524</v>
      </c>
      <c r="J16" s="582"/>
      <c r="K16" s="582"/>
      <c r="L16" s="582"/>
      <c r="M16" s="582"/>
      <c r="N16" s="582"/>
      <c r="O16" s="582"/>
      <c r="P16" s="582"/>
      <c r="Q16" s="582"/>
    </row>
    <row r="17" spans="1:17">
      <c r="A17" s="402">
        <v>2.4</v>
      </c>
      <c r="B17" s="371" t="s">
        <v>782</v>
      </c>
      <c r="C17" s="580">
        <v>0</v>
      </c>
      <c r="D17" s="580">
        <v>0</v>
      </c>
      <c r="E17" s="581">
        <f t="shared" si="0"/>
        <v>0</v>
      </c>
      <c r="F17" s="580">
        <v>0</v>
      </c>
      <c r="G17" s="580">
        <v>0</v>
      </c>
      <c r="H17" s="581">
        <f t="shared" si="1"/>
        <v>0</v>
      </c>
      <c r="J17" s="582"/>
      <c r="K17" s="582"/>
      <c r="L17" s="582"/>
      <c r="M17" s="582"/>
      <c r="N17" s="582"/>
      <c r="O17" s="582"/>
      <c r="P17" s="582"/>
      <c r="Q17" s="582"/>
    </row>
    <row r="18" spans="1:17">
      <c r="A18" s="402">
        <v>3</v>
      </c>
      <c r="B18" s="382" t="s">
        <v>783</v>
      </c>
      <c r="C18" s="580">
        <v>0</v>
      </c>
      <c r="D18" s="580">
        <v>0</v>
      </c>
      <c r="E18" s="581">
        <f t="shared" si="0"/>
        <v>0</v>
      </c>
      <c r="F18" s="580">
        <v>0</v>
      </c>
      <c r="G18" s="580">
        <v>0</v>
      </c>
      <c r="H18" s="581">
        <f t="shared" si="1"/>
        <v>0</v>
      </c>
      <c r="J18" s="582"/>
      <c r="K18" s="582"/>
      <c r="L18" s="582"/>
      <c r="M18" s="582"/>
      <c r="N18" s="582"/>
      <c r="O18" s="582"/>
      <c r="P18" s="582"/>
      <c r="Q18" s="582"/>
    </row>
    <row r="19" spans="1:17">
      <c r="A19" s="402">
        <v>4</v>
      </c>
      <c r="B19" s="382" t="s">
        <v>784</v>
      </c>
      <c r="C19" s="580">
        <v>4802611.182</v>
      </c>
      <c r="D19" s="580">
        <v>5775197.0566479992</v>
      </c>
      <c r="E19" s="581">
        <f t="shared" si="0"/>
        <v>10577808.238647999</v>
      </c>
      <c r="F19" s="580">
        <v>4128151.08</v>
      </c>
      <c r="G19" s="580">
        <v>3536239.2811520002</v>
      </c>
      <c r="H19" s="581">
        <f t="shared" si="1"/>
        <v>7664390.3611520007</v>
      </c>
      <c r="J19" s="582"/>
      <c r="K19" s="582"/>
      <c r="L19" s="582"/>
      <c r="M19" s="582"/>
      <c r="N19" s="582"/>
      <c r="O19" s="582"/>
      <c r="P19" s="582"/>
      <c r="Q19" s="582"/>
    </row>
    <row r="20" spans="1:17">
      <c r="A20" s="402">
        <v>5</v>
      </c>
      <c r="B20" s="382" t="s">
        <v>785</v>
      </c>
      <c r="C20" s="580">
        <v>-691063.26</v>
      </c>
      <c r="D20" s="580">
        <v>-4578653.2901999997</v>
      </c>
      <c r="E20" s="581">
        <f t="shared" si="0"/>
        <v>-5269716.5501999995</v>
      </c>
      <c r="F20" s="580">
        <v>-799857.45</v>
      </c>
      <c r="G20" s="580">
        <v>-4423614.0109999999</v>
      </c>
      <c r="H20" s="581">
        <f t="shared" si="1"/>
        <v>-5223471.4610000001</v>
      </c>
      <c r="J20" s="582"/>
      <c r="K20" s="582"/>
      <c r="L20" s="582"/>
      <c r="M20" s="582"/>
      <c r="N20" s="582"/>
      <c r="O20" s="582"/>
      <c r="P20" s="582"/>
      <c r="Q20" s="582"/>
    </row>
    <row r="21" spans="1:17" ht="38.450000000000003" customHeight="1">
      <c r="A21" s="402">
        <v>6</v>
      </c>
      <c r="B21" s="382" t="s">
        <v>786</v>
      </c>
      <c r="C21" s="580">
        <v>0</v>
      </c>
      <c r="D21" s="580">
        <v>0</v>
      </c>
      <c r="E21" s="581">
        <f t="shared" si="0"/>
        <v>0</v>
      </c>
      <c r="F21" s="580">
        <v>0</v>
      </c>
      <c r="G21" s="580">
        <v>0</v>
      </c>
      <c r="H21" s="581">
        <f t="shared" si="1"/>
        <v>0</v>
      </c>
      <c r="J21" s="582"/>
      <c r="K21" s="582"/>
      <c r="L21" s="582"/>
      <c r="M21" s="582"/>
      <c r="N21" s="582"/>
      <c r="O21" s="582"/>
      <c r="P21" s="582"/>
      <c r="Q21" s="582"/>
    </row>
    <row r="22" spans="1:17" ht="27.6" customHeight="1">
      <c r="A22" s="402">
        <v>7</v>
      </c>
      <c r="B22" s="382" t="s">
        <v>787</v>
      </c>
      <c r="C22" s="580">
        <v>151.76</v>
      </c>
      <c r="D22" s="580">
        <v>0</v>
      </c>
      <c r="E22" s="581">
        <f t="shared" si="0"/>
        <v>151.76</v>
      </c>
      <c r="F22" s="580">
        <v>0</v>
      </c>
      <c r="G22" s="580">
        <v>0</v>
      </c>
      <c r="H22" s="581">
        <f t="shared" si="1"/>
        <v>0</v>
      </c>
      <c r="J22" s="582"/>
      <c r="K22" s="582"/>
      <c r="L22" s="582"/>
      <c r="M22" s="582"/>
      <c r="N22" s="582"/>
      <c r="O22" s="582"/>
      <c r="P22" s="582"/>
      <c r="Q22" s="582"/>
    </row>
    <row r="23" spans="1:17" ht="36.950000000000003" customHeight="1">
      <c r="A23" s="402">
        <v>8</v>
      </c>
      <c r="B23" s="383" t="s">
        <v>788</v>
      </c>
      <c r="C23" s="580">
        <v>403049.66</v>
      </c>
      <c r="D23" s="580">
        <v>0</v>
      </c>
      <c r="E23" s="581">
        <f t="shared" si="0"/>
        <v>403049.66</v>
      </c>
      <c r="F23" s="580">
        <v>0</v>
      </c>
      <c r="G23" s="580">
        <v>0</v>
      </c>
      <c r="H23" s="581">
        <f t="shared" si="1"/>
        <v>0</v>
      </c>
      <c r="J23" s="582"/>
      <c r="K23" s="582"/>
      <c r="L23" s="582"/>
      <c r="M23" s="582"/>
      <c r="N23" s="582"/>
      <c r="O23" s="582"/>
      <c r="P23" s="582"/>
      <c r="Q23" s="582"/>
    </row>
    <row r="24" spans="1:17" ht="34.5" customHeight="1">
      <c r="A24" s="402">
        <v>9</v>
      </c>
      <c r="B24" s="383" t="s">
        <v>789</v>
      </c>
      <c r="C24" s="580">
        <v>0</v>
      </c>
      <c r="D24" s="580">
        <v>0</v>
      </c>
      <c r="E24" s="581">
        <f t="shared" si="0"/>
        <v>0</v>
      </c>
      <c r="F24" s="580">
        <v>0</v>
      </c>
      <c r="G24" s="580">
        <v>0</v>
      </c>
      <c r="H24" s="581">
        <f t="shared" si="1"/>
        <v>0</v>
      </c>
      <c r="J24" s="582"/>
      <c r="K24" s="582"/>
      <c r="L24" s="582"/>
      <c r="M24" s="582"/>
      <c r="N24" s="582"/>
      <c r="O24" s="582"/>
      <c r="P24" s="582"/>
      <c r="Q24" s="582"/>
    </row>
    <row r="25" spans="1:17">
      <c r="A25" s="402">
        <v>10</v>
      </c>
      <c r="B25" s="382" t="s">
        <v>790</v>
      </c>
      <c r="C25" s="580">
        <v>12035628.396175995</v>
      </c>
      <c r="D25" s="580">
        <v>0</v>
      </c>
      <c r="E25" s="581">
        <f t="shared" si="0"/>
        <v>12035628.396175995</v>
      </c>
      <c r="F25" s="580">
        <v>6226619.7103969958</v>
      </c>
      <c r="G25" s="580">
        <v>0</v>
      </c>
      <c r="H25" s="581">
        <f t="shared" si="1"/>
        <v>6226619.7103969958</v>
      </c>
      <c r="J25" s="582"/>
      <c r="K25" s="582"/>
      <c r="L25" s="582"/>
      <c r="M25" s="582"/>
      <c r="N25" s="582"/>
      <c r="O25" s="582"/>
      <c r="P25" s="582"/>
      <c r="Q25" s="582"/>
    </row>
    <row r="26" spans="1:17" ht="27" customHeight="1">
      <c r="A26" s="402">
        <v>11</v>
      </c>
      <c r="B26" s="384" t="s">
        <v>791</v>
      </c>
      <c r="C26" s="580">
        <v>12742660.893728806</v>
      </c>
      <c r="D26" s="580">
        <v>0</v>
      </c>
      <c r="E26" s="581">
        <f t="shared" si="0"/>
        <v>12742660.893728806</v>
      </c>
      <c r="F26" s="580">
        <v>1826044.9302000001</v>
      </c>
      <c r="G26" s="580">
        <v>0</v>
      </c>
      <c r="H26" s="581">
        <f t="shared" si="1"/>
        <v>1826044.9302000001</v>
      </c>
      <c r="J26" s="582"/>
      <c r="K26" s="582"/>
      <c r="L26" s="582"/>
      <c r="M26" s="582"/>
      <c r="N26" s="582"/>
      <c r="O26" s="582"/>
      <c r="P26" s="582"/>
      <c r="Q26" s="582"/>
    </row>
    <row r="27" spans="1:17">
      <c r="A27" s="402">
        <v>12</v>
      </c>
      <c r="B27" s="382" t="s">
        <v>792</v>
      </c>
      <c r="C27" s="580">
        <v>200249.8</v>
      </c>
      <c r="D27" s="580">
        <v>96538.275099999999</v>
      </c>
      <c r="E27" s="581">
        <f t="shared" si="0"/>
        <v>296788.07510000002</v>
      </c>
      <c r="F27" s="580">
        <v>10212917.826610165</v>
      </c>
      <c r="G27" s="580">
        <v>243334.7763</v>
      </c>
      <c r="H27" s="581">
        <f t="shared" si="1"/>
        <v>10456252.602910165</v>
      </c>
      <c r="J27" s="582"/>
      <c r="K27" s="582"/>
      <c r="L27" s="582"/>
      <c r="M27" s="582"/>
      <c r="N27" s="582"/>
      <c r="O27" s="582"/>
      <c r="P27" s="582"/>
      <c r="Q27" s="582"/>
    </row>
    <row r="28" spans="1:17">
      <c r="A28" s="402">
        <v>13</v>
      </c>
      <c r="B28" s="385" t="s">
        <v>793</v>
      </c>
      <c r="C28" s="580">
        <v>-10594844.68332015</v>
      </c>
      <c r="D28" s="580">
        <v>-3439497.1842999998</v>
      </c>
      <c r="E28" s="581">
        <f t="shared" si="0"/>
        <v>-14034341.86762015</v>
      </c>
      <c r="F28" s="580">
        <v>-14388762.577307412</v>
      </c>
      <c r="G28" s="580">
        <v>-2775346.4944000002</v>
      </c>
      <c r="H28" s="581">
        <f t="shared" si="1"/>
        <v>-17164109.071707413</v>
      </c>
      <c r="J28" s="582"/>
      <c r="K28" s="582"/>
      <c r="L28" s="582"/>
      <c r="M28" s="582"/>
      <c r="N28" s="582"/>
      <c r="O28" s="582"/>
      <c r="P28" s="582"/>
      <c r="Q28" s="582"/>
    </row>
    <row r="29" spans="1:17">
      <c r="A29" s="402">
        <v>14</v>
      </c>
      <c r="B29" s="386" t="s">
        <v>794</v>
      </c>
      <c r="C29" s="580">
        <f>SUM(C30:C31)</f>
        <v>-31025571.059999999</v>
      </c>
      <c r="D29" s="580">
        <f>SUM(D30:D31)</f>
        <v>-337284.72349999985</v>
      </c>
      <c r="E29" s="581">
        <f t="shared" si="0"/>
        <v>-31362855.783499997</v>
      </c>
      <c r="F29" s="580">
        <f>SUM(F30:F31)</f>
        <v>-26609714.779999994</v>
      </c>
      <c r="G29" s="580">
        <f>SUM(G30:G31)</f>
        <v>-311628.73600000003</v>
      </c>
      <c r="H29" s="581">
        <f t="shared" si="1"/>
        <v>-26921343.515999995</v>
      </c>
      <c r="J29" s="582"/>
      <c r="K29" s="582"/>
      <c r="L29" s="582"/>
      <c r="M29" s="582"/>
      <c r="N29" s="582"/>
      <c r="O29" s="582"/>
      <c r="P29" s="582"/>
      <c r="Q29" s="582"/>
    </row>
    <row r="30" spans="1:17">
      <c r="A30" s="402">
        <v>14.1</v>
      </c>
      <c r="B30" s="363" t="s">
        <v>795</v>
      </c>
      <c r="C30" s="580">
        <v>-25640684.5</v>
      </c>
      <c r="D30" s="580">
        <v>0</v>
      </c>
      <c r="E30" s="581">
        <f t="shared" si="0"/>
        <v>-25640684.5</v>
      </c>
      <c r="F30" s="580">
        <v>-21399780.629999995</v>
      </c>
      <c r="G30" s="580">
        <v>0</v>
      </c>
      <c r="H30" s="581">
        <f t="shared" si="1"/>
        <v>-21399780.629999995</v>
      </c>
      <c r="J30" s="582"/>
      <c r="K30" s="582"/>
      <c r="L30" s="582"/>
      <c r="M30" s="582"/>
      <c r="N30" s="582"/>
      <c r="O30" s="582"/>
      <c r="P30" s="582"/>
      <c r="Q30" s="582"/>
    </row>
    <row r="31" spans="1:17">
      <c r="A31" s="402">
        <v>14.2</v>
      </c>
      <c r="B31" s="363" t="s">
        <v>796</v>
      </c>
      <c r="C31" s="580">
        <v>-5384886.5599999987</v>
      </c>
      <c r="D31" s="580">
        <v>-337284.72349999985</v>
      </c>
      <c r="E31" s="581">
        <f t="shared" si="0"/>
        <v>-5722171.283499999</v>
      </c>
      <c r="F31" s="580">
        <v>-5209934.1500000004</v>
      </c>
      <c r="G31" s="580">
        <v>-311628.73600000003</v>
      </c>
      <c r="H31" s="581">
        <f t="shared" si="1"/>
        <v>-5521562.8859999999</v>
      </c>
      <c r="J31" s="582"/>
      <c r="K31" s="582"/>
      <c r="L31" s="582"/>
      <c r="M31" s="582"/>
      <c r="N31" s="582"/>
      <c r="O31" s="582"/>
      <c r="P31" s="582"/>
      <c r="Q31" s="582"/>
    </row>
    <row r="32" spans="1:17">
      <c r="A32" s="402">
        <v>15</v>
      </c>
      <c r="B32" s="387" t="s">
        <v>797</v>
      </c>
      <c r="C32" s="580">
        <v>-4875612.7683086665</v>
      </c>
      <c r="D32" s="580">
        <v>0</v>
      </c>
      <c r="E32" s="581">
        <f t="shared" si="0"/>
        <v>-4875612.7683086665</v>
      </c>
      <c r="F32" s="580">
        <v>-3889788.8416624968</v>
      </c>
      <c r="G32" s="580">
        <v>0</v>
      </c>
      <c r="H32" s="581">
        <f t="shared" si="1"/>
        <v>-3889788.8416624968</v>
      </c>
      <c r="J32" s="582"/>
      <c r="K32" s="582"/>
      <c r="L32" s="582"/>
      <c r="M32" s="582"/>
      <c r="N32" s="582"/>
      <c r="O32" s="582"/>
      <c r="P32" s="582"/>
      <c r="Q32" s="582"/>
    </row>
    <row r="33" spans="1:17" ht="22.5" customHeight="1">
      <c r="A33" s="402">
        <v>16</v>
      </c>
      <c r="B33" s="359" t="s">
        <v>798</v>
      </c>
      <c r="C33" s="580">
        <v>-905101.83863561926</v>
      </c>
      <c r="D33" s="580">
        <v>-207982.75663757202</v>
      </c>
      <c r="E33" s="581">
        <f t="shared" si="0"/>
        <v>-1113084.5952731913</v>
      </c>
      <c r="F33" s="580">
        <v>1503526.4590861502</v>
      </c>
      <c r="G33" s="580">
        <v>571168.96209173684</v>
      </c>
      <c r="H33" s="581">
        <f t="shared" si="1"/>
        <v>2074695.4211778869</v>
      </c>
      <c r="J33" s="582"/>
      <c r="K33" s="582"/>
      <c r="L33" s="582"/>
      <c r="M33" s="582"/>
      <c r="N33" s="582"/>
      <c r="O33" s="582"/>
      <c r="P33" s="582"/>
      <c r="Q33" s="582"/>
    </row>
    <row r="34" spans="1:17">
      <c r="A34" s="402">
        <v>17</v>
      </c>
      <c r="B34" s="382" t="s">
        <v>799</v>
      </c>
      <c r="C34" s="580">
        <f>SUM(C35:C36)</f>
        <v>-365500.08568938053</v>
      </c>
      <c r="D34" s="580">
        <f>SUM(D35:D36)</f>
        <v>-16215.817594388605</v>
      </c>
      <c r="E34" s="581">
        <f t="shared" si="0"/>
        <v>-381715.90328376915</v>
      </c>
      <c r="F34" s="580">
        <f>SUM(F35:F36)</f>
        <v>28203.811274210922</v>
      </c>
      <c r="G34" s="580">
        <f>SUM(G35:G36)</f>
        <v>-85186.081977927446</v>
      </c>
      <c r="H34" s="581">
        <f t="shared" si="1"/>
        <v>-56982.270703716524</v>
      </c>
      <c r="J34" s="582"/>
      <c r="K34" s="582"/>
      <c r="L34" s="582"/>
      <c r="M34" s="582"/>
      <c r="N34" s="582"/>
      <c r="O34" s="582"/>
      <c r="P34" s="582"/>
      <c r="Q34" s="582"/>
    </row>
    <row r="35" spans="1:17">
      <c r="A35" s="402">
        <v>17.100000000000001</v>
      </c>
      <c r="B35" s="388" t="s">
        <v>800</v>
      </c>
      <c r="C35" s="580">
        <v>-344911.85062077671</v>
      </c>
      <c r="D35" s="580">
        <v>-11920.751345792201</v>
      </c>
      <c r="E35" s="581">
        <f t="shared" si="0"/>
        <v>-356832.60196656891</v>
      </c>
      <c r="F35" s="580">
        <v>2607.3400329074357</v>
      </c>
      <c r="G35" s="580">
        <v>-68146.591342013795</v>
      </c>
      <c r="H35" s="581">
        <f t="shared" si="1"/>
        <v>-65539.251309106359</v>
      </c>
      <c r="J35" s="582"/>
      <c r="K35" s="582"/>
      <c r="L35" s="582"/>
      <c r="M35" s="582"/>
      <c r="N35" s="582"/>
      <c r="O35" s="582"/>
      <c r="P35" s="582"/>
      <c r="Q35" s="582"/>
    </row>
    <row r="36" spans="1:17">
      <c r="A36" s="402">
        <v>17.2</v>
      </c>
      <c r="B36" s="363" t="s">
        <v>801</v>
      </c>
      <c r="C36" s="580">
        <v>-20588.235068603797</v>
      </c>
      <c r="D36" s="580">
        <v>-4295.0662485964031</v>
      </c>
      <c r="E36" s="581">
        <f t="shared" si="0"/>
        <v>-24883.301317200199</v>
      </c>
      <c r="F36" s="580">
        <v>25596.471241303487</v>
      </c>
      <c r="G36" s="580">
        <v>-17039.490635913658</v>
      </c>
      <c r="H36" s="581">
        <f t="shared" si="1"/>
        <v>8556.9806053898283</v>
      </c>
      <c r="J36" s="582"/>
      <c r="K36" s="582"/>
      <c r="L36" s="582"/>
      <c r="M36" s="582"/>
      <c r="N36" s="582"/>
      <c r="O36" s="582"/>
      <c r="P36" s="582"/>
      <c r="Q36" s="582"/>
    </row>
    <row r="37" spans="1:17" ht="41.45" customHeight="1">
      <c r="A37" s="402">
        <v>18</v>
      </c>
      <c r="B37" s="389" t="s">
        <v>802</v>
      </c>
      <c r="C37" s="580">
        <f>SUM(C38:C39)</f>
        <v>6194892.2912316788</v>
      </c>
      <c r="D37" s="580">
        <f>SUM(D38:D39)</f>
        <v>-15885119.72336957</v>
      </c>
      <c r="E37" s="581">
        <f t="shared" si="0"/>
        <v>-9690227.4321378917</v>
      </c>
      <c r="F37" s="580">
        <f>SUM(F38:F39)</f>
        <v>-10258195.822573811</v>
      </c>
      <c r="G37" s="580">
        <f>SUM(G38:G39)</f>
        <v>12390204.984308444</v>
      </c>
      <c r="H37" s="581">
        <f t="shared" si="1"/>
        <v>2132009.1617346331</v>
      </c>
      <c r="J37" s="582"/>
      <c r="K37" s="582"/>
      <c r="L37" s="582"/>
      <c r="M37" s="582"/>
      <c r="N37" s="582"/>
      <c r="O37" s="582"/>
      <c r="P37" s="582"/>
      <c r="Q37" s="582"/>
    </row>
    <row r="38" spans="1:17" ht="21">
      <c r="A38" s="402">
        <v>18.100000000000001</v>
      </c>
      <c r="B38" s="371" t="s">
        <v>803</v>
      </c>
      <c r="C38" s="580">
        <v>0</v>
      </c>
      <c r="D38" s="580">
        <v>0</v>
      </c>
      <c r="E38" s="581">
        <f t="shared" si="0"/>
        <v>0</v>
      </c>
      <c r="F38" s="580">
        <v>0</v>
      </c>
      <c r="G38" s="580">
        <v>0</v>
      </c>
      <c r="H38" s="581">
        <f t="shared" si="1"/>
        <v>0</v>
      </c>
      <c r="J38" s="582"/>
      <c r="K38" s="582"/>
      <c r="L38" s="582"/>
      <c r="M38" s="582"/>
      <c r="N38" s="582"/>
      <c r="O38" s="582"/>
      <c r="P38" s="582"/>
      <c r="Q38" s="582"/>
    </row>
    <row r="39" spans="1:17">
      <c r="A39" s="402">
        <v>18.2</v>
      </c>
      <c r="B39" s="371" t="s">
        <v>804</v>
      </c>
      <c r="C39" s="580">
        <v>6194892.2912316788</v>
      </c>
      <c r="D39" s="580">
        <v>-15885119.72336957</v>
      </c>
      <c r="E39" s="581">
        <f t="shared" si="0"/>
        <v>-9690227.4321378917</v>
      </c>
      <c r="F39" s="580">
        <v>-10258195.822573811</v>
      </c>
      <c r="G39" s="580">
        <v>12390204.984308444</v>
      </c>
      <c r="H39" s="581">
        <f t="shared" si="1"/>
        <v>2132009.1617346331</v>
      </c>
      <c r="J39" s="582"/>
      <c r="K39" s="582"/>
      <c r="L39" s="582"/>
      <c r="M39" s="582"/>
      <c r="N39" s="582"/>
      <c r="O39" s="582"/>
      <c r="P39" s="582"/>
      <c r="Q39" s="582"/>
    </row>
    <row r="40" spans="1:17" ht="24.6" customHeight="1">
      <c r="A40" s="402">
        <v>19</v>
      </c>
      <c r="B40" s="389" t="s">
        <v>805</v>
      </c>
      <c r="C40" s="580">
        <v>0</v>
      </c>
      <c r="D40" s="580">
        <v>0</v>
      </c>
      <c r="E40" s="581">
        <f t="shared" si="0"/>
        <v>0</v>
      </c>
      <c r="F40" s="580">
        <v>0</v>
      </c>
      <c r="G40" s="580">
        <v>0</v>
      </c>
      <c r="H40" s="581">
        <f t="shared" si="1"/>
        <v>0</v>
      </c>
      <c r="J40" s="582"/>
      <c r="K40" s="582"/>
      <c r="L40" s="582"/>
      <c r="M40" s="582"/>
      <c r="N40" s="582"/>
      <c r="O40" s="582"/>
      <c r="P40" s="582"/>
      <c r="Q40" s="582"/>
    </row>
    <row r="41" spans="1:17" ht="24.95" customHeight="1">
      <c r="A41" s="402">
        <v>20</v>
      </c>
      <c r="B41" s="389" t="s">
        <v>806</v>
      </c>
      <c r="C41" s="580">
        <v>1371137.3057627156</v>
      </c>
      <c r="D41" s="580">
        <v>0</v>
      </c>
      <c r="E41" s="581">
        <f t="shared" si="0"/>
        <v>1371137.3057627156</v>
      </c>
      <c r="F41" s="580">
        <v>-10450.759189105593</v>
      </c>
      <c r="G41" s="580">
        <v>0</v>
      </c>
      <c r="H41" s="581">
        <f t="shared" si="1"/>
        <v>-10450.759189105593</v>
      </c>
      <c r="J41" s="582"/>
      <c r="K41" s="582"/>
      <c r="L41" s="582"/>
      <c r="M41" s="582"/>
      <c r="N41" s="582"/>
      <c r="O41" s="582"/>
      <c r="P41" s="582"/>
      <c r="Q41" s="582"/>
    </row>
    <row r="42" spans="1:17" ht="33" customHeight="1">
      <c r="A42" s="402">
        <v>21</v>
      </c>
      <c r="B42" s="390" t="s">
        <v>807</v>
      </c>
      <c r="C42" s="580">
        <v>0</v>
      </c>
      <c r="D42" s="580">
        <v>0</v>
      </c>
      <c r="E42" s="581">
        <f t="shared" si="0"/>
        <v>0</v>
      </c>
      <c r="F42" s="580">
        <v>0</v>
      </c>
      <c r="G42" s="580">
        <v>0</v>
      </c>
      <c r="H42" s="581">
        <f t="shared" si="1"/>
        <v>0</v>
      </c>
      <c r="J42" s="582"/>
      <c r="K42" s="582"/>
      <c r="L42" s="582"/>
      <c r="M42" s="582"/>
      <c r="N42" s="582"/>
      <c r="O42" s="582"/>
      <c r="P42" s="582"/>
      <c r="Q42" s="582"/>
    </row>
    <row r="43" spans="1:17">
      <c r="A43" s="402">
        <v>22</v>
      </c>
      <c r="B43" s="391" t="s">
        <v>808</v>
      </c>
      <c r="C43" s="580">
        <f>SUM(C6,C13,C18,C19,C20,C21,C22,C23,C24,C25,C26,C27,C28,C29,C32,C33,C34,C37,C40,C41,C42)</f>
        <v>27001843.38716083</v>
      </c>
      <c r="D43" s="580">
        <f>SUM(D6,D13,D18,D19,D20,D21,D22,D23,D24,D25,D26,D27,D28,D29,D32,D33,D34,D37,D40,D41,D42)</f>
        <v>17885969.232529297</v>
      </c>
      <c r="E43" s="581">
        <f t="shared" si="0"/>
        <v>44887812.619690128</v>
      </c>
      <c r="F43" s="580">
        <f>SUM(F6,F13,F18,F19,F20,F21,F22,F23,F24,F25,F26,F27,F28,F29,F32,F33,F34,F37,F40,F41,F42)</f>
        <v>858655.23427720089</v>
      </c>
      <c r="G43" s="580">
        <f>SUM(G6,G13,G18,G19,G20,G21,G22,G23,G24,G25,G26,G27,G28,G29,G32,G33,G34,G37,G40,G41,G42)</f>
        <v>43159819.415982574</v>
      </c>
      <c r="H43" s="581">
        <f t="shared" si="1"/>
        <v>44018474.650259778</v>
      </c>
      <c r="J43" s="582"/>
      <c r="K43" s="582"/>
      <c r="L43" s="582"/>
      <c r="M43" s="582"/>
      <c r="N43" s="582"/>
      <c r="O43" s="582"/>
      <c r="P43" s="582"/>
      <c r="Q43" s="582"/>
    </row>
    <row r="44" spans="1:17">
      <c r="A44" s="402">
        <v>23</v>
      </c>
      <c r="B44" s="391" t="s">
        <v>809</v>
      </c>
      <c r="C44" s="580">
        <v>-9205732.4199818932</v>
      </c>
      <c r="D44" s="580">
        <v>0</v>
      </c>
      <c r="E44" s="581">
        <f t="shared" si="0"/>
        <v>-9205732.4199818932</v>
      </c>
      <c r="F44" s="580">
        <v>-10491617.616355006</v>
      </c>
      <c r="G44" s="580">
        <v>0</v>
      </c>
      <c r="H44" s="581">
        <f t="shared" si="1"/>
        <v>-10491617.616355006</v>
      </c>
      <c r="J44" s="582"/>
      <c r="K44" s="582"/>
      <c r="L44" s="582"/>
      <c r="M44" s="582"/>
      <c r="N44" s="582"/>
      <c r="O44" s="582"/>
      <c r="P44" s="582"/>
      <c r="Q44" s="582"/>
    </row>
    <row r="45" spans="1:17">
      <c r="A45" s="402">
        <v>24</v>
      </c>
      <c r="B45" s="391" t="s">
        <v>810</v>
      </c>
      <c r="C45" s="581">
        <f>C43+C44</f>
        <v>17796110.967178937</v>
      </c>
      <c r="D45" s="581">
        <f>D43+D44</f>
        <v>17885969.232529297</v>
      </c>
      <c r="E45" s="581">
        <f t="shared" si="0"/>
        <v>35682080.199708238</v>
      </c>
      <c r="F45" s="581">
        <f>F43+F44</f>
        <v>-9632962.3820778057</v>
      </c>
      <c r="G45" s="581">
        <f>G43+G44</f>
        <v>43159819.415982574</v>
      </c>
      <c r="H45" s="581">
        <f>F45+G45</f>
        <v>33526857.033904769</v>
      </c>
      <c r="J45" s="582"/>
      <c r="K45" s="582"/>
      <c r="L45" s="582"/>
      <c r="M45" s="582"/>
      <c r="N45" s="582"/>
      <c r="O45" s="582"/>
      <c r="P45" s="582"/>
      <c r="Q45" s="582"/>
    </row>
    <row r="47" spans="1:17">
      <c r="E47" s="58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O47"/>
  <sheetViews>
    <sheetView showGridLines="0" zoomScale="80" zoomScaleNormal="80" workbookViewId="0"/>
  </sheetViews>
  <sheetFormatPr defaultRowHeight="15"/>
  <cols>
    <col min="1" max="1" width="8.7109375" style="400"/>
    <col min="2" max="2" width="87.5703125" bestFit="1" customWidth="1"/>
    <col min="3" max="3" width="13.42578125" style="576" bestFit="1" customWidth="1"/>
    <col min="4" max="5" width="15.140625" style="576" bestFit="1" customWidth="1"/>
    <col min="6" max="6" width="13.42578125" style="576" bestFit="1" customWidth="1"/>
    <col min="7" max="8" width="15.140625" style="576" bestFit="1" customWidth="1"/>
  </cols>
  <sheetData>
    <row r="1" spans="1:15" ht="15.75">
      <c r="A1" s="11" t="s">
        <v>108</v>
      </c>
      <c r="B1" s="275" t="str">
        <f>Info!C2</f>
        <v>სს "ბანკი ქართუ"</v>
      </c>
      <c r="C1" s="574"/>
      <c r="D1" s="575"/>
      <c r="E1" s="575"/>
      <c r="F1" s="575"/>
      <c r="G1" s="575"/>
    </row>
    <row r="2" spans="1:15" ht="15.75">
      <c r="A2" s="11" t="s">
        <v>109</v>
      </c>
      <c r="B2" s="585">
        <f>'1. key ratios'!B2</f>
        <v>45657</v>
      </c>
      <c r="C2" s="574"/>
      <c r="D2" s="575"/>
      <c r="E2" s="575"/>
      <c r="F2" s="575"/>
      <c r="G2" s="575"/>
    </row>
    <row r="3" spans="1:15" ht="15.75">
      <c r="A3" s="11"/>
      <c r="B3" s="10"/>
      <c r="C3" s="574"/>
      <c r="D3" s="575"/>
      <c r="E3" s="575"/>
      <c r="F3" s="575"/>
      <c r="G3" s="575"/>
    </row>
    <row r="4" spans="1:15" ht="15.75">
      <c r="A4" s="774" t="s">
        <v>25</v>
      </c>
      <c r="B4" s="783" t="s">
        <v>151</v>
      </c>
      <c r="C4" s="784" t="s">
        <v>114</v>
      </c>
      <c r="D4" s="784"/>
      <c r="E4" s="784"/>
      <c r="F4" s="784" t="s">
        <v>115</v>
      </c>
      <c r="G4" s="784"/>
      <c r="H4" s="785"/>
    </row>
    <row r="5" spans="1:15">
      <c r="A5" s="774"/>
      <c r="B5" s="783"/>
      <c r="C5" s="693" t="s">
        <v>26</v>
      </c>
      <c r="D5" s="693" t="s">
        <v>88</v>
      </c>
      <c r="E5" s="693" t="s">
        <v>66</v>
      </c>
      <c r="F5" s="693" t="s">
        <v>26</v>
      </c>
      <c r="G5" s="693" t="s">
        <v>88</v>
      </c>
      <c r="H5" s="694" t="s">
        <v>66</v>
      </c>
    </row>
    <row r="6" spans="1:15" ht="15.75">
      <c r="A6" s="392">
        <v>1</v>
      </c>
      <c r="B6" s="393" t="s">
        <v>811</v>
      </c>
      <c r="C6" s="692">
        <v>0</v>
      </c>
      <c r="D6" s="692">
        <v>0</v>
      </c>
      <c r="E6" s="695">
        <f t="shared" ref="E6:E43" si="0">C6+D6</f>
        <v>0</v>
      </c>
      <c r="F6" s="692">
        <v>0</v>
      </c>
      <c r="G6" s="692">
        <v>0</v>
      </c>
      <c r="H6" s="696">
        <f t="shared" ref="H6:H43" si="1">F6+G6</f>
        <v>0</v>
      </c>
      <c r="I6" s="576"/>
      <c r="J6" s="576"/>
      <c r="K6" s="576"/>
      <c r="L6" s="576"/>
      <c r="M6" s="576"/>
      <c r="N6" s="576"/>
      <c r="O6" s="576"/>
    </row>
    <row r="7" spans="1:15" ht="15.75">
      <c r="A7" s="392">
        <v>2</v>
      </c>
      <c r="B7" s="393" t="s">
        <v>177</v>
      </c>
      <c r="C7" s="692">
        <v>0</v>
      </c>
      <c r="D7" s="692">
        <v>0</v>
      </c>
      <c r="E7" s="695">
        <f t="shared" si="0"/>
        <v>0</v>
      </c>
      <c r="F7" s="692">
        <v>0</v>
      </c>
      <c r="G7" s="692">
        <v>0</v>
      </c>
      <c r="H7" s="696">
        <f t="shared" si="1"/>
        <v>0</v>
      </c>
      <c r="I7" s="576"/>
      <c r="J7" s="576"/>
      <c r="K7" s="576"/>
      <c r="L7" s="576"/>
      <c r="M7" s="576"/>
      <c r="N7" s="576"/>
      <c r="O7" s="576"/>
    </row>
    <row r="8" spans="1:15" ht="15.75">
      <c r="A8" s="392">
        <v>3</v>
      </c>
      <c r="B8" s="393" t="s">
        <v>179</v>
      </c>
      <c r="C8" s="692">
        <f>C9+C10</f>
        <v>143025234.37719288</v>
      </c>
      <c r="D8" s="692">
        <f>D9+D10</f>
        <v>432308437.29821134</v>
      </c>
      <c r="E8" s="695">
        <f t="shared" si="0"/>
        <v>575333671.67540419</v>
      </c>
      <c r="F8" s="692">
        <f>F9+F10</f>
        <v>100937924.53637867</v>
      </c>
      <c r="G8" s="692">
        <f>G9+G10</f>
        <v>302197854.31508332</v>
      </c>
      <c r="H8" s="696">
        <f t="shared" si="1"/>
        <v>403135778.85146201</v>
      </c>
      <c r="I8" s="576"/>
      <c r="J8" s="576"/>
      <c r="K8" s="576"/>
      <c r="L8" s="576"/>
      <c r="M8" s="576"/>
      <c r="N8" s="576"/>
      <c r="O8" s="576"/>
    </row>
    <row r="9" spans="1:15" ht="15.75">
      <c r="A9" s="392">
        <v>3.1</v>
      </c>
      <c r="B9" s="394" t="s">
        <v>812</v>
      </c>
      <c r="C9" s="692">
        <v>4635883.3870000001</v>
      </c>
      <c r="D9" s="692">
        <v>318321.88</v>
      </c>
      <c r="E9" s="695">
        <f t="shared" si="0"/>
        <v>4954205.267</v>
      </c>
      <c r="F9" s="692">
        <v>5188494.5550000006</v>
      </c>
      <c r="G9" s="692">
        <v>1157456.6078000001</v>
      </c>
      <c r="H9" s="696">
        <f t="shared" si="1"/>
        <v>6345951.162800001</v>
      </c>
      <c r="I9" s="576"/>
      <c r="J9" s="576"/>
      <c r="K9" s="576"/>
      <c r="L9" s="576"/>
      <c r="M9" s="576"/>
      <c r="N9" s="576"/>
      <c r="O9" s="576"/>
    </row>
    <row r="10" spans="1:15" ht="15.75">
      <c r="A10" s="392">
        <v>3.2</v>
      </c>
      <c r="B10" s="394" t="s">
        <v>813</v>
      </c>
      <c r="C10" s="692">
        <v>138389350.99019289</v>
      </c>
      <c r="D10" s="692">
        <v>431990115.41821134</v>
      </c>
      <c r="E10" s="695">
        <f t="shared" si="0"/>
        <v>570379466.40840423</v>
      </c>
      <c r="F10" s="692">
        <v>95749429.98137866</v>
      </c>
      <c r="G10" s="692">
        <v>301040397.70728332</v>
      </c>
      <c r="H10" s="696">
        <f t="shared" si="1"/>
        <v>396789827.68866199</v>
      </c>
      <c r="I10" s="576"/>
      <c r="J10" s="576"/>
      <c r="K10" s="576"/>
      <c r="L10" s="576"/>
      <c r="M10" s="576"/>
      <c r="N10" s="576"/>
      <c r="O10" s="576"/>
    </row>
    <row r="11" spans="1:15" ht="25.5">
      <c r="A11" s="392">
        <v>4</v>
      </c>
      <c r="B11" s="393" t="s">
        <v>178</v>
      </c>
      <c r="C11" s="692">
        <f>C12+C13</f>
        <v>0</v>
      </c>
      <c r="D11" s="692">
        <f>D12+D13</f>
        <v>0</v>
      </c>
      <c r="E11" s="695">
        <f t="shared" si="0"/>
        <v>0</v>
      </c>
      <c r="F11" s="692">
        <f>F12+F13</f>
        <v>0</v>
      </c>
      <c r="G11" s="692">
        <f>G12+G13</f>
        <v>0</v>
      </c>
      <c r="H11" s="696">
        <f t="shared" si="1"/>
        <v>0</v>
      </c>
      <c r="I11" s="576"/>
      <c r="J11" s="576"/>
      <c r="K11" s="576"/>
      <c r="L11" s="576"/>
      <c r="M11" s="576"/>
      <c r="N11" s="576"/>
      <c r="O11" s="576"/>
    </row>
    <row r="12" spans="1:15" ht="15.75">
      <c r="A12" s="392">
        <v>4.0999999999999996</v>
      </c>
      <c r="B12" s="394" t="s">
        <v>814</v>
      </c>
      <c r="C12" s="692">
        <v>0</v>
      </c>
      <c r="D12" s="692">
        <v>0</v>
      </c>
      <c r="E12" s="695">
        <f t="shared" si="0"/>
        <v>0</v>
      </c>
      <c r="F12" s="692">
        <v>0</v>
      </c>
      <c r="G12" s="692">
        <v>0</v>
      </c>
      <c r="H12" s="696">
        <f t="shared" si="1"/>
        <v>0</v>
      </c>
      <c r="I12" s="576"/>
      <c r="J12" s="576"/>
      <c r="K12" s="576"/>
      <c r="L12" s="576"/>
      <c r="M12" s="576"/>
      <c r="N12" s="576"/>
      <c r="O12" s="576"/>
    </row>
    <row r="13" spans="1:15" ht="15.75">
      <c r="A13" s="392">
        <v>4.2</v>
      </c>
      <c r="B13" s="394" t="s">
        <v>815</v>
      </c>
      <c r="C13" s="692">
        <v>0</v>
      </c>
      <c r="D13" s="692">
        <v>0</v>
      </c>
      <c r="E13" s="695">
        <f t="shared" si="0"/>
        <v>0</v>
      </c>
      <c r="F13" s="692">
        <v>0</v>
      </c>
      <c r="G13" s="692">
        <v>0</v>
      </c>
      <c r="H13" s="696">
        <f t="shared" si="1"/>
        <v>0</v>
      </c>
      <c r="I13" s="576"/>
      <c r="J13" s="576"/>
      <c r="K13" s="576"/>
      <c r="L13" s="576"/>
      <c r="M13" s="576"/>
      <c r="N13" s="576"/>
      <c r="O13" s="576"/>
    </row>
    <row r="14" spans="1:15" ht="15.75">
      <c r="A14" s="392">
        <v>5</v>
      </c>
      <c r="B14" s="395" t="s">
        <v>816</v>
      </c>
      <c r="C14" s="692">
        <f>C15+C16+C17+C23+C24+C25+C26</f>
        <v>324421104.64346188</v>
      </c>
      <c r="D14" s="692">
        <f>D15+D16+D17+D23+D24+D25+D26</f>
        <v>2538233400.5410199</v>
      </c>
      <c r="E14" s="695">
        <f t="shared" si="0"/>
        <v>2862654505.1844816</v>
      </c>
      <c r="F14" s="692">
        <f>F15+F16+F17+F23+F24+F25+F26</f>
        <v>182362272.57133609</v>
      </c>
      <c r="G14" s="692">
        <f>G15+G16+G17+G23+G24+G25+G26</f>
        <v>2005512978.3609083</v>
      </c>
      <c r="H14" s="696">
        <f t="shared" si="1"/>
        <v>2187875250.9322443</v>
      </c>
      <c r="I14" s="576"/>
      <c r="J14" s="576"/>
      <c r="K14" s="576"/>
      <c r="L14" s="576"/>
      <c r="M14" s="576"/>
      <c r="N14" s="576"/>
      <c r="O14" s="576"/>
    </row>
    <row r="15" spans="1:15" ht="15.75">
      <c r="A15" s="392">
        <v>5.0999999999999996</v>
      </c>
      <c r="B15" s="396" t="s">
        <v>817</v>
      </c>
      <c r="C15" s="692">
        <v>44066806.290000007</v>
      </c>
      <c r="D15" s="692">
        <v>67119859.566640005</v>
      </c>
      <c r="E15" s="695">
        <f t="shared" si="0"/>
        <v>111186665.85664001</v>
      </c>
      <c r="F15" s="692">
        <v>44612637.079999991</v>
      </c>
      <c r="G15" s="692">
        <v>59013996.617387995</v>
      </c>
      <c r="H15" s="696">
        <f t="shared" si="1"/>
        <v>103626633.69738799</v>
      </c>
      <c r="I15" s="576"/>
      <c r="J15" s="576"/>
      <c r="K15" s="576"/>
      <c r="L15" s="576"/>
      <c r="M15" s="576"/>
      <c r="N15" s="576"/>
      <c r="O15" s="576"/>
    </row>
    <row r="16" spans="1:15" ht="15.75">
      <c r="A16" s="392">
        <v>5.2</v>
      </c>
      <c r="B16" s="396" t="s">
        <v>818</v>
      </c>
      <c r="C16" s="692">
        <v>0</v>
      </c>
      <c r="D16" s="692">
        <v>0</v>
      </c>
      <c r="E16" s="695">
        <f t="shared" si="0"/>
        <v>0</v>
      </c>
      <c r="F16" s="692">
        <v>0</v>
      </c>
      <c r="G16" s="692">
        <v>0</v>
      </c>
      <c r="H16" s="696">
        <f t="shared" si="1"/>
        <v>0</v>
      </c>
      <c r="I16" s="576"/>
      <c r="J16" s="576"/>
      <c r="K16" s="576"/>
      <c r="L16" s="576"/>
      <c r="M16" s="576"/>
      <c r="N16" s="576"/>
      <c r="O16" s="576"/>
    </row>
    <row r="17" spans="1:15" ht="15.75">
      <c r="A17" s="392">
        <v>5.3</v>
      </c>
      <c r="B17" s="396" t="s">
        <v>819</v>
      </c>
      <c r="C17" s="692">
        <f>C18+C19+C20+C21+C22</f>
        <v>6014377.5199999996</v>
      </c>
      <c r="D17" s="692">
        <f>D18+D19+D20+D21+D22</f>
        <v>1800516489.4175568</v>
      </c>
      <c r="E17" s="695">
        <f t="shared" si="0"/>
        <v>1806530866.9375567</v>
      </c>
      <c r="F17" s="692">
        <f>F18+F19+F20+F21+F22</f>
        <v>2957426.4</v>
      </c>
      <c r="G17" s="692">
        <f>G18+G19+G20+G21+G22</f>
        <v>1425668810.4984498</v>
      </c>
      <c r="H17" s="696">
        <f t="shared" si="1"/>
        <v>1428626236.8984499</v>
      </c>
      <c r="I17" s="576"/>
      <c r="J17" s="576"/>
      <c r="K17" s="576"/>
      <c r="L17" s="576"/>
      <c r="M17" s="576"/>
      <c r="N17" s="576"/>
      <c r="O17" s="576"/>
    </row>
    <row r="18" spans="1:15" ht="15.75">
      <c r="A18" s="392" t="s">
        <v>180</v>
      </c>
      <c r="B18" s="397" t="s">
        <v>820</v>
      </c>
      <c r="C18" s="692">
        <v>141462.72</v>
      </c>
      <c r="D18" s="692">
        <v>191897439.75977457</v>
      </c>
      <c r="E18" s="695">
        <f t="shared" si="0"/>
        <v>192038902.47977456</v>
      </c>
      <c r="F18" s="692">
        <v>96818.4</v>
      </c>
      <c r="G18" s="692">
        <v>138728546.28511786</v>
      </c>
      <c r="H18" s="696">
        <f t="shared" si="1"/>
        <v>138825364.68511787</v>
      </c>
      <c r="I18" s="576"/>
      <c r="J18" s="576"/>
      <c r="K18" s="576"/>
      <c r="L18" s="576"/>
      <c r="M18" s="576"/>
      <c r="N18" s="576"/>
      <c r="O18" s="576"/>
    </row>
    <row r="19" spans="1:15" ht="15.75">
      <c r="A19" s="392" t="s">
        <v>181</v>
      </c>
      <c r="B19" s="398" t="s">
        <v>821</v>
      </c>
      <c r="C19" s="692">
        <v>828006</v>
      </c>
      <c r="D19" s="692">
        <v>919387236.90951777</v>
      </c>
      <c r="E19" s="695">
        <f t="shared" si="0"/>
        <v>920215242.90951777</v>
      </c>
      <c r="F19" s="692">
        <v>817577.6</v>
      </c>
      <c r="G19" s="692">
        <v>709592163.31273484</v>
      </c>
      <c r="H19" s="696">
        <f t="shared" si="1"/>
        <v>710409740.91273487</v>
      </c>
      <c r="I19" s="576"/>
      <c r="J19" s="576"/>
      <c r="K19" s="576"/>
      <c r="L19" s="576"/>
      <c r="M19" s="576"/>
      <c r="N19" s="576"/>
      <c r="O19" s="576"/>
    </row>
    <row r="20" spans="1:15" ht="15.75">
      <c r="A20" s="392" t="s">
        <v>182</v>
      </c>
      <c r="B20" s="398" t="s">
        <v>822</v>
      </c>
      <c r="C20" s="692">
        <v>0</v>
      </c>
      <c r="D20" s="692">
        <v>158586470.70120001</v>
      </c>
      <c r="E20" s="695">
        <f t="shared" si="0"/>
        <v>158586470.70120001</v>
      </c>
      <c r="F20" s="692">
        <v>0</v>
      </c>
      <c r="G20" s="692">
        <v>158963595.29018462</v>
      </c>
      <c r="H20" s="696">
        <f t="shared" si="1"/>
        <v>158963595.29018462</v>
      </c>
      <c r="I20" s="576"/>
      <c r="J20" s="576"/>
      <c r="K20" s="576"/>
      <c r="L20" s="576"/>
      <c r="M20" s="576"/>
      <c r="N20" s="576"/>
      <c r="O20" s="576"/>
    </row>
    <row r="21" spans="1:15" ht="15.75">
      <c r="A21" s="392" t="s">
        <v>183</v>
      </c>
      <c r="B21" s="398" t="s">
        <v>823</v>
      </c>
      <c r="C21" s="692">
        <v>5044908.8</v>
      </c>
      <c r="D21" s="692">
        <v>492401737.76727253</v>
      </c>
      <c r="E21" s="695">
        <f t="shared" si="0"/>
        <v>497446646.56727254</v>
      </c>
      <c r="F21" s="692">
        <v>2043030.4</v>
      </c>
      <c r="G21" s="692">
        <v>385214534.08520192</v>
      </c>
      <c r="H21" s="696">
        <f t="shared" si="1"/>
        <v>387257564.4852019</v>
      </c>
      <c r="I21" s="576"/>
      <c r="J21" s="576"/>
      <c r="K21" s="576"/>
      <c r="L21" s="576"/>
      <c r="M21" s="576"/>
      <c r="N21" s="576"/>
      <c r="O21" s="576"/>
    </row>
    <row r="22" spans="1:15" ht="15.75">
      <c r="A22" s="392" t="s">
        <v>184</v>
      </c>
      <c r="B22" s="398" t="s">
        <v>541</v>
      </c>
      <c r="C22" s="692">
        <v>0</v>
      </c>
      <c r="D22" s="692">
        <v>38243604.279791839</v>
      </c>
      <c r="E22" s="695">
        <f t="shared" si="0"/>
        <v>38243604.279791839</v>
      </c>
      <c r="F22" s="692">
        <v>0</v>
      </c>
      <c r="G22" s="692">
        <v>33169971.525210507</v>
      </c>
      <c r="H22" s="696">
        <f t="shared" si="1"/>
        <v>33169971.525210507</v>
      </c>
      <c r="I22" s="576"/>
      <c r="J22" s="576"/>
      <c r="K22" s="576"/>
      <c r="L22" s="576"/>
      <c r="M22" s="576"/>
      <c r="N22" s="576"/>
      <c r="O22" s="576"/>
    </row>
    <row r="23" spans="1:15" ht="15.75">
      <c r="A23" s="392">
        <v>5.4</v>
      </c>
      <c r="B23" s="396" t="s">
        <v>824</v>
      </c>
      <c r="C23" s="692">
        <v>200798911.83346188</v>
      </c>
      <c r="D23" s="692">
        <v>274705097.52618301</v>
      </c>
      <c r="E23" s="695">
        <f t="shared" si="0"/>
        <v>475504009.35964489</v>
      </c>
      <c r="F23" s="692">
        <v>108672866.08133613</v>
      </c>
      <c r="G23" s="692">
        <v>352894751.43627042</v>
      </c>
      <c r="H23" s="696">
        <f t="shared" si="1"/>
        <v>461567617.51760656</v>
      </c>
      <c r="I23" s="576"/>
      <c r="J23" s="576"/>
      <c r="K23" s="576"/>
      <c r="L23" s="576"/>
      <c r="M23" s="576"/>
      <c r="N23" s="576"/>
      <c r="O23" s="576"/>
    </row>
    <row r="24" spans="1:15" ht="15.75">
      <c r="A24" s="392">
        <v>5.5</v>
      </c>
      <c r="B24" s="396" t="s">
        <v>825</v>
      </c>
      <c r="C24" s="692">
        <v>29452986</v>
      </c>
      <c r="D24" s="692">
        <v>360448691.27184004</v>
      </c>
      <c r="E24" s="695">
        <f t="shared" si="0"/>
        <v>389901677.27184004</v>
      </c>
      <c r="F24" s="692">
        <v>13726543.01</v>
      </c>
      <c r="G24" s="692">
        <v>138060354.3788</v>
      </c>
      <c r="H24" s="696">
        <f t="shared" si="1"/>
        <v>151786897.3888</v>
      </c>
      <c r="I24" s="576"/>
      <c r="J24" s="576"/>
      <c r="K24" s="576"/>
      <c r="L24" s="576"/>
      <c r="M24" s="576"/>
      <c r="N24" s="576"/>
      <c r="O24" s="576"/>
    </row>
    <row r="25" spans="1:15" ht="15.75">
      <c r="A25" s="392">
        <v>5.6</v>
      </c>
      <c r="B25" s="396" t="s">
        <v>826</v>
      </c>
      <c r="C25" s="692">
        <v>0</v>
      </c>
      <c r="D25" s="692">
        <v>8560740</v>
      </c>
      <c r="E25" s="695">
        <f t="shared" si="0"/>
        <v>8560740</v>
      </c>
      <c r="F25" s="692">
        <v>0</v>
      </c>
      <c r="G25" s="692">
        <v>4168570</v>
      </c>
      <c r="H25" s="696">
        <f t="shared" si="1"/>
        <v>4168570</v>
      </c>
      <c r="I25" s="576"/>
      <c r="J25" s="576"/>
      <c r="K25" s="576"/>
      <c r="L25" s="576"/>
      <c r="M25" s="576"/>
      <c r="N25" s="576"/>
      <c r="O25" s="576"/>
    </row>
    <row r="26" spans="1:15" ht="15.75">
      <c r="A26" s="392">
        <v>5.7</v>
      </c>
      <c r="B26" s="396" t="s">
        <v>541</v>
      </c>
      <c r="C26" s="692">
        <v>44088023</v>
      </c>
      <c r="D26" s="692">
        <v>26882522.75879997</v>
      </c>
      <c r="E26" s="695">
        <f t="shared" si="0"/>
        <v>70970545.75879997</v>
      </c>
      <c r="F26" s="692">
        <v>12392800.000000002</v>
      </c>
      <c r="G26" s="692">
        <v>25706495.430000007</v>
      </c>
      <c r="H26" s="696">
        <f t="shared" si="1"/>
        <v>38099295.430000007</v>
      </c>
      <c r="I26" s="576"/>
      <c r="J26" s="576"/>
      <c r="K26" s="576"/>
      <c r="L26" s="576"/>
      <c r="M26" s="576"/>
      <c r="N26" s="576"/>
      <c r="O26" s="576"/>
    </row>
    <row r="27" spans="1:15" ht="15.75">
      <c r="A27" s="392">
        <v>6</v>
      </c>
      <c r="B27" s="395" t="s">
        <v>827</v>
      </c>
      <c r="C27" s="692">
        <v>28224011.75</v>
      </c>
      <c r="D27" s="692">
        <v>14125929.907469999</v>
      </c>
      <c r="E27" s="695">
        <f t="shared" si="0"/>
        <v>42349941.657470003</v>
      </c>
      <c r="F27" s="692">
        <v>9899261.3899999987</v>
      </c>
      <c r="G27" s="692">
        <v>15126759.623679001</v>
      </c>
      <c r="H27" s="696">
        <f t="shared" si="1"/>
        <v>25026021.013678998</v>
      </c>
      <c r="I27" s="576"/>
      <c r="J27" s="576"/>
      <c r="K27" s="576"/>
      <c r="L27" s="576"/>
      <c r="M27" s="576"/>
      <c r="N27" s="576"/>
      <c r="O27" s="576"/>
    </row>
    <row r="28" spans="1:15" ht="15.75">
      <c r="A28" s="392">
        <v>7</v>
      </c>
      <c r="B28" s="395" t="s">
        <v>828</v>
      </c>
      <c r="C28" s="692">
        <v>59808194.070000008</v>
      </c>
      <c r="D28" s="692">
        <v>97191418.5</v>
      </c>
      <c r="E28" s="695">
        <f t="shared" si="0"/>
        <v>156999612.56999999</v>
      </c>
      <c r="F28" s="692">
        <v>70313577.349999994</v>
      </c>
      <c r="G28" s="692">
        <v>68938990.099999994</v>
      </c>
      <c r="H28" s="696">
        <f t="shared" si="1"/>
        <v>139252567.44999999</v>
      </c>
      <c r="I28" s="576"/>
      <c r="J28" s="576"/>
      <c r="K28" s="576"/>
      <c r="L28" s="576"/>
      <c r="M28" s="576"/>
      <c r="N28" s="576"/>
      <c r="O28" s="576"/>
    </row>
    <row r="29" spans="1:15" ht="15.75">
      <c r="A29" s="392">
        <v>8</v>
      </c>
      <c r="B29" s="395" t="s">
        <v>829</v>
      </c>
      <c r="C29" s="692">
        <v>0</v>
      </c>
      <c r="D29" s="692">
        <v>0</v>
      </c>
      <c r="E29" s="695">
        <f t="shared" si="0"/>
        <v>0</v>
      </c>
      <c r="F29" s="692">
        <v>0</v>
      </c>
      <c r="G29" s="692">
        <v>0</v>
      </c>
      <c r="H29" s="696">
        <f t="shared" si="1"/>
        <v>0</v>
      </c>
      <c r="I29" s="576"/>
      <c r="J29" s="576"/>
      <c r="K29" s="576"/>
      <c r="L29" s="576"/>
      <c r="M29" s="576"/>
      <c r="N29" s="576"/>
      <c r="O29" s="576"/>
    </row>
    <row r="30" spans="1:15" ht="15.75">
      <c r="A30" s="392">
        <v>9</v>
      </c>
      <c r="B30" s="393" t="s">
        <v>185</v>
      </c>
      <c r="C30" s="692">
        <f>C31+C32+C33+C34+C35+C36+C37</f>
        <v>0</v>
      </c>
      <c r="D30" s="692">
        <f>D31+D32+D33+D34+D35+D36+D37</f>
        <v>0</v>
      </c>
      <c r="E30" s="695">
        <f t="shared" si="0"/>
        <v>0</v>
      </c>
      <c r="F30" s="692">
        <f>F31+F32+F33+F34+F35+F36+F37</f>
        <v>0</v>
      </c>
      <c r="G30" s="692">
        <f>G31+G32+G33+G34+G35+G36+G37</f>
        <v>0</v>
      </c>
      <c r="H30" s="696">
        <f t="shared" si="1"/>
        <v>0</v>
      </c>
      <c r="I30" s="576"/>
      <c r="J30" s="576"/>
      <c r="K30" s="576"/>
      <c r="L30" s="576"/>
      <c r="M30" s="576"/>
      <c r="N30" s="576"/>
      <c r="O30" s="576"/>
    </row>
    <row r="31" spans="1:15" ht="25.5">
      <c r="A31" s="392">
        <v>9.1</v>
      </c>
      <c r="B31" s="394" t="s">
        <v>830</v>
      </c>
      <c r="C31" s="692">
        <v>0</v>
      </c>
      <c r="D31" s="692">
        <v>0</v>
      </c>
      <c r="E31" s="695">
        <f t="shared" si="0"/>
        <v>0</v>
      </c>
      <c r="F31" s="692">
        <v>0</v>
      </c>
      <c r="G31" s="692">
        <v>0</v>
      </c>
      <c r="H31" s="696">
        <f t="shared" si="1"/>
        <v>0</v>
      </c>
      <c r="I31" s="576"/>
      <c r="J31" s="576"/>
      <c r="K31" s="576"/>
      <c r="L31" s="576"/>
      <c r="M31" s="576"/>
      <c r="N31" s="576"/>
      <c r="O31" s="576"/>
    </row>
    <row r="32" spans="1:15" ht="25.5">
      <c r="A32" s="392">
        <v>9.1999999999999993</v>
      </c>
      <c r="B32" s="394" t="s">
        <v>831</v>
      </c>
      <c r="C32" s="692">
        <v>0</v>
      </c>
      <c r="D32" s="692">
        <v>0</v>
      </c>
      <c r="E32" s="695">
        <f t="shared" si="0"/>
        <v>0</v>
      </c>
      <c r="F32" s="692">
        <v>0</v>
      </c>
      <c r="G32" s="692">
        <v>0</v>
      </c>
      <c r="H32" s="696">
        <f t="shared" si="1"/>
        <v>0</v>
      </c>
      <c r="I32" s="576"/>
      <c r="J32" s="576"/>
      <c r="K32" s="576"/>
      <c r="L32" s="576"/>
      <c r="M32" s="576"/>
      <c r="N32" s="576"/>
      <c r="O32" s="576"/>
    </row>
    <row r="33" spans="1:15" ht="25.5">
      <c r="A33" s="392">
        <v>9.3000000000000007</v>
      </c>
      <c r="B33" s="394" t="s">
        <v>832</v>
      </c>
      <c r="C33" s="692">
        <v>0</v>
      </c>
      <c r="D33" s="692">
        <v>0</v>
      </c>
      <c r="E33" s="695">
        <f t="shared" si="0"/>
        <v>0</v>
      </c>
      <c r="F33" s="692">
        <v>0</v>
      </c>
      <c r="G33" s="692">
        <v>0</v>
      </c>
      <c r="H33" s="696">
        <f t="shared" si="1"/>
        <v>0</v>
      </c>
      <c r="I33" s="576"/>
      <c r="J33" s="576"/>
      <c r="K33" s="576"/>
      <c r="L33" s="576"/>
      <c r="M33" s="576"/>
      <c r="N33" s="576"/>
      <c r="O33" s="576"/>
    </row>
    <row r="34" spans="1:15" ht="15.75">
      <c r="A34" s="392">
        <v>9.4</v>
      </c>
      <c r="B34" s="394" t="s">
        <v>833</v>
      </c>
      <c r="C34" s="692">
        <v>0</v>
      </c>
      <c r="D34" s="692">
        <v>0</v>
      </c>
      <c r="E34" s="695">
        <f t="shared" si="0"/>
        <v>0</v>
      </c>
      <c r="F34" s="692">
        <v>0</v>
      </c>
      <c r="G34" s="692">
        <v>0</v>
      </c>
      <c r="H34" s="696">
        <f t="shared" si="1"/>
        <v>0</v>
      </c>
      <c r="I34" s="576"/>
      <c r="J34" s="576"/>
      <c r="K34" s="576"/>
      <c r="L34" s="576"/>
      <c r="M34" s="576"/>
      <c r="N34" s="576"/>
      <c r="O34" s="576"/>
    </row>
    <row r="35" spans="1:15" ht="15.75">
      <c r="A35" s="392">
        <v>9.5</v>
      </c>
      <c r="B35" s="394" t="s">
        <v>834</v>
      </c>
      <c r="C35" s="692">
        <v>0</v>
      </c>
      <c r="D35" s="692">
        <v>0</v>
      </c>
      <c r="E35" s="695">
        <f t="shared" si="0"/>
        <v>0</v>
      </c>
      <c r="F35" s="692">
        <v>0</v>
      </c>
      <c r="G35" s="692">
        <v>0</v>
      </c>
      <c r="H35" s="696">
        <f t="shared" si="1"/>
        <v>0</v>
      </c>
      <c r="I35" s="576"/>
      <c r="J35" s="576"/>
      <c r="K35" s="576"/>
      <c r="L35" s="576"/>
      <c r="M35" s="576"/>
      <c r="N35" s="576"/>
      <c r="O35" s="576"/>
    </row>
    <row r="36" spans="1:15" ht="25.5">
      <c r="A36" s="392">
        <v>9.6</v>
      </c>
      <c r="B36" s="394" t="s">
        <v>835</v>
      </c>
      <c r="C36" s="692">
        <v>0</v>
      </c>
      <c r="D36" s="692">
        <v>0</v>
      </c>
      <c r="E36" s="695">
        <f t="shared" si="0"/>
        <v>0</v>
      </c>
      <c r="F36" s="692">
        <v>0</v>
      </c>
      <c r="G36" s="692">
        <v>0</v>
      </c>
      <c r="H36" s="696">
        <f t="shared" si="1"/>
        <v>0</v>
      </c>
      <c r="I36" s="576"/>
      <c r="J36" s="576"/>
      <c r="K36" s="576"/>
      <c r="L36" s="576"/>
      <c r="M36" s="576"/>
      <c r="N36" s="576"/>
      <c r="O36" s="576"/>
    </row>
    <row r="37" spans="1:15" ht="25.5">
      <c r="A37" s="392">
        <v>9.6999999999999993</v>
      </c>
      <c r="B37" s="394" t="s">
        <v>836</v>
      </c>
      <c r="C37" s="692">
        <v>0</v>
      </c>
      <c r="D37" s="692">
        <v>0</v>
      </c>
      <c r="E37" s="695">
        <f t="shared" si="0"/>
        <v>0</v>
      </c>
      <c r="F37" s="692">
        <v>0</v>
      </c>
      <c r="G37" s="692">
        <v>0</v>
      </c>
      <c r="H37" s="696">
        <f t="shared" si="1"/>
        <v>0</v>
      </c>
      <c r="I37" s="576"/>
      <c r="J37" s="576"/>
      <c r="K37" s="576"/>
      <c r="L37" s="576"/>
      <c r="M37" s="576"/>
      <c r="N37" s="576"/>
      <c r="O37" s="576"/>
    </row>
    <row r="38" spans="1:15" ht="15.75">
      <c r="A38" s="392">
        <v>10</v>
      </c>
      <c r="B38" s="395" t="s">
        <v>837</v>
      </c>
      <c r="C38" s="695">
        <f>C41+C42</f>
        <v>29661313.739431757</v>
      </c>
      <c r="D38" s="695">
        <f>D41+D42</f>
        <v>79953012.079809994</v>
      </c>
      <c r="E38" s="695">
        <f t="shared" si="0"/>
        <v>109614325.81924175</v>
      </c>
      <c r="F38" s="695">
        <f>F41+F42</f>
        <v>31663624.669431753</v>
      </c>
      <c r="G38" s="695">
        <f>G41+G42</f>
        <v>84082203.55231002</v>
      </c>
      <c r="H38" s="696">
        <f t="shared" si="1"/>
        <v>115745828.22174177</v>
      </c>
      <c r="I38" s="576"/>
      <c r="J38" s="576"/>
      <c r="K38" s="576"/>
      <c r="L38" s="576"/>
      <c r="M38" s="576"/>
      <c r="N38" s="576"/>
      <c r="O38" s="576"/>
    </row>
    <row r="39" spans="1:15" ht="15.75">
      <c r="A39" s="392">
        <v>10.1</v>
      </c>
      <c r="B39" s="394" t="s">
        <v>838</v>
      </c>
      <c r="C39" s="692">
        <v>0</v>
      </c>
      <c r="D39" s="692">
        <v>1684080</v>
      </c>
      <c r="E39" s="695">
        <f t="shared" si="0"/>
        <v>1684080</v>
      </c>
      <c r="F39" s="692">
        <v>1701971.27</v>
      </c>
      <c r="G39" s="692">
        <v>4546039.7859000005</v>
      </c>
      <c r="H39" s="696">
        <f t="shared" si="1"/>
        <v>6248011.0559</v>
      </c>
      <c r="I39" s="576"/>
      <c r="J39" s="576"/>
      <c r="K39" s="576"/>
      <c r="L39" s="576"/>
      <c r="M39" s="576"/>
      <c r="N39" s="576"/>
      <c r="O39" s="576"/>
    </row>
    <row r="40" spans="1:15" ht="25.5">
      <c r="A40" s="392">
        <v>10.199999999999999</v>
      </c>
      <c r="B40" s="394" t="s">
        <v>839</v>
      </c>
      <c r="C40" s="692">
        <v>585566.89</v>
      </c>
      <c r="D40" s="692">
        <v>0</v>
      </c>
      <c r="E40" s="695">
        <f t="shared" si="0"/>
        <v>585566.89</v>
      </c>
      <c r="F40" s="692">
        <v>9767.06</v>
      </c>
      <c r="G40" s="692">
        <v>376657.42940000002</v>
      </c>
      <c r="H40" s="696">
        <f t="shared" si="1"/>
        <v>386424.48940000002</v>
      </c>
      <c r="I40" s="576"/>
      <c r="J40" s="576"/>
      <c r="K40" s="576"/>
      <c r="L40" s="576"/>
      <c r="M40" s="576"/>
      <c r="N40" s="576"/>
      <c r="O40" s="576"/>
    </row>
    <row r="41" spans="1:15" ht="25.5">
      <c r="A41" s="392">
        <v>10.3</v>
      </c>
      <c r="B41" s="394" t="s">
        <v>840</v>
      </c>
      <c r="C41" s="692">
        <v>12656667.790000003</v>
      </c>
      <c r="D41" s="692">
        <v>31694649.49719999</v>
      </c>
      <c r="E41" s="695">
        <f t="shared" si="0"/>
        <v>44351317.287199989</v>
      </c>
      <c r="F41" s="692">
        <v>13516905.680000002</v>
      </c>
      <c r="G41" s="692">
        <v>30554420.370399993</v>
      </c>
      <c r="H41" s="696">
        <f t="shared" si="1"/>
        <v>44071326.050399996</v>
      </c>
      <c r="I41" s="576"/>
      <c r="J41" s="576"/>
      <c r="K41" s="576"/>
      <c r="L41" s="576"/>
      <c r="M41" s="576"/>
      <c r="N41" s="576"/>
      <c r="O41" s="576"/>
    </row>
    <row r="42" spans="1:15" ht="25.5">
      <c r="A42" s="392">
        <v>10.4</v>
      </c>
      <c r="B42" s="394" t="s">
        <v>841</v>
      </c>
      <c r="C42" s="692">
        <v>17004645.949431755</v>
      </c>
      <c r="D42" s="692">
        <v>48258362.582610011</v>
      </c>
      <c r="E42" s="695">
        <f t="shared" si="0"/>
        <v>65263008.532041766</v>
      </c>
      <c r="F42" s="692">
        <v>18146718.989431754</v>
      </c>
      <c r="G42" s="692">
        <v>53527783.181910023</v>
      </c>
      <c r="H42" s="696">
        <f t="shared" si="1"/>
        <v>71674502.171341777</v>
      </c>
      <c r="I42" s="576"/>
      <c r="J42" s="576"/>
      <c r="K42" s="576"/>
      <c r="L42" s="576"/>
      <c r="M42" s="576"/>
      <c r="N42" s="576"/>
      <c r="O42" s="576"/>
    </row>
    <row r="43" spans="1:15" ht="15.75">
      <c r="A43" s="392">
        <v>11</v>
      </c>
      <c r="B43" s="399" t="s">
        <v>186</v>
      </c>
      <c r="C43" s="692">
        <v>0</v>
      </c>
      <c r="D43" s="692">
        <v>0</v>
      </c>
      <c r="E43" s="695">
        <f t="shared" si="0"/>
        <v>0</v>
      </c>
      <c r="F43" s="692">
        <v>0</v>
      </c>
      <c r="G43" s="692">
        <v>0</v>
      </c>
      <c r="H43" s="696">
        <f t="shared" si="1"/>
        <v>0</v>
      </c>
      <c r="I43" s="576"/>
      <c r="J43" s="576"/>
      <c r="K43" s="576"/>
      <c r="L43" s="576"/>
      <c r="M43" s="576"/>
      <c r="N43" s="576"/>
      <c r="O43" s="576"/>
    </row>
    <row r="44" spans="1:15" ht="15.75">
      <c r="C44" s="697"/>
      <c r="D44" s="697"/>
      <c r="E44" s="697"/>
      <c r="F44" s="697"/>
      <c r="G44" s="697"/>
      <c r="H44" s="697"/>
    </row>
    <row r="45" spans="1:15" ht="15.75">
      <c r="C45" s="697"/>
      <c r="D45" s="697"/>
      <c r="E45" s="697"/>
      <c r="F45" s="697"/>
      <c r="G45" s="697"/>
      <c r="H45" s="697"/>
    </row>
    <row r="46" spans="1:15" ht="15.75">
      <c r="C46" s="697"/>
      <c r="D46" s="697"/>
      <c r="E46" s="697"/>
      <c r="F46" s="697"/>
      <c r="G46" s="697"/>
      <c r="H46" s="697"/>
    </row>
    <row r="47" spans="1:15" ht="15.75">
      <c r="C47" s="697"/>
      <c r="D47" s="697"/>
      <c r="E47" s="697"/>
      <c r="F47" s="697"/>
      <c r="G47" s="697"/>
      <c r="H47" s="69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O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6" bestFit="1" customWidth="1"/>
    <col min="8" max="11" width="9.7109375" style="6" customWidth="1"/>
    <col min="12" max="16384" width="9.140625" style="6"/>
  </cols>
  <sheetData>
    <row r="1" spans="1:15" ht="15">
      <c r="A1" s="11" t="s">
        <v>108</v>
      </c>
      <c r="B1" s="10" t="str">
        <f>Info!C2</f>
        <v>სს "ბანკი ქართუ"</v>
      </c>
      <c r="C1" s="10"/>
    </row>
    <row r="2" spans="1:15" ht="15">
      <c r="A2" s="11" t="s">
        <v>109</v>
      </c>
      <c r="B2" s="585">
        <f>'1. key ratios'!B2</f>
        <v>45657</v>
      </c>
      <c r="C2" s="10"/>
    </row>
    <row r="3" spans="1:15" ht="15">
      <c r="A3" s="11"/>
      <c r="B3" s="10"/>
      <c r="C3" s="10"/>
    </row>
    <row r="4" spans="1:15" ht="15" customHeight="1" thickBot="1">
      <c r="A4" s="137" t="s">
        <v>253</v>
      </c>
      <c r="B4" s="138" t="s">
        <v>107</v>
      </c>
      <c r="C4" s="139" t="s">
        <v>87</v>
      </c>
    </row>
    <row r="5" spans="1:15" ht="15" customHeight="1">
      <c r="A5" s="135" t="s">
        <v>25</v>
      </c>
      <c r="B5" s="136"/>
      <c r="C5" s="292" t="str">
        <f>INT((MONTH($B$2))/3)&amp;"Q"&amp;"-"&amp;YEAR($B$2)</f>
        <v>4Q-2024</v>
      </c>
      <c r="D5" s="292" t="str">
        <f>IF(INT(MONTH($B$2))=3, "4"&amp;"Q"&amp;"-"&amp;YEAR($B$2)-1, IF(INT(MONTH($B$2))=6, "1"&amp;"Q"&amp;"-"&amp;YEAR($B$2), IF(INT(MONTH($B$2))=9, "2"&amp;"Q"&amp;"-"&amp;YEAR($B$2),IF(INT(MONTH($B$2))=12, "3"&amp;"Q"&amp;"-"&amp;YEAR($B$2), 0))))</f>
        <v>3Q-2024</v>
      </c>
      <c r="E5" s="292" t="str">
        <f>IF(INT(MONTH($B$2))=3, "3"&amp;"Q"&amp;"-"&amp;YEAR($B$2)-1, IF(INT(MONTH($B$2))=6, "4"&amp;"Q"&amp;"-"&amp;YEAR($B$2)-1, IF(INT(MONTH($B$2))=9, "1"&amp;"Q"&amp;"-"&amp;YEAR($B$2),IF(INT(MONTH($B$2))=12, "2"&amp;"Q"&amp;"-"&amp;YEAR($B$2), 0))))</f>
        <v>2Q-2024</v>
      </c>
      <c r="F5" s="292" t="str">
        <f>IF(INT(MONTH($B$2))=3, "2"&amp;"Q"&amp;"-"&amp;YEAR($B$2)-1, IF(INT(MONTH($B$2))=6, "3"&amp;"Q"&amp;"-"&amp;YEAR($B$2)-1, IF(INT(MONTH($B$2))=9, "4"&amp;"Q"&amp;"-"&amp;YEAR($B$2)-1,IF(INT(MONTH($B$2))=12, "1"&amp;"Q"&amp;"-"&amp;YEAR($B$2), 0))))</f>
        <v>1Q-2024</v>
      </c>
      <c r="G5" s="292" t="str">
        <f>IF(INT(MONTH($B$2))=3, "1"&amp;"Q"&amp;"-"&amp;YEAR($B$2)-1, IF(INT(MONTH($B$2))=6, "2"&amp;"Q"&amp;"-"&amp;YEAR($B$2)-1, IF(INT(MONTH($B$2))=9, "3"&amp;"Q"&amp;"-"&amp;YEAR($B$2)-1,IF(INT(MONTH($B$2))=12, "4"&amp;"Q"&amp;"-"&amp;YEAR($B$2)-1, 0))))</f>
        <v>4Q-2023</v>
      </c>
    </row>
    <row r="6" spans="1:15" ht="15" customHeight="1">
      <c r="A6" s="230">
        <v>1</v>
      </c>
      <c r="B6" s="279" t="s">
        <v>112</v>
      </c>
      <c r="C6" s="231">
        <f>C7+C9+C10</f>
        <v>1748654422.4630611</v>
      </c>
      <c r="D6" s="281">
        <f>D7+D9+D10</f>
        <v>1470141039.2617598</v>
      </c>
      <c r="E6" s="232">
        <f t="shared" ref="E6:G6" si="0">E7+E9+E10</f>
        <v>1398657832.8015645</v>
      </c>
      <c r="F6" s="231">
        <f t="shared" si="0"/>
        <v>1420401901.6419873</v>
      </c>
      <c r="G6" s="282">
        <f t="shared" si="0"/>
        <v>1557810026.2743154</v>
      </c>
      <c r="I6" s="590"/>
      <c r="J6" s="590"/>
      <c r="K6" s="590"/>
      <c r="L6" s="590"/>
      <c r="M6" s="590"/>
      <c r="N6" s="590"/>
      <c r="O6" s="590"/>
    </row>
    <row r="7" spans="1:15" ht="15" customHeight="1">
      <c r="A7" s="230">
        <v>1.1000000000000001</v>
      </c>
      <c r="B7" s="233" t="s">
        <v>436</v>
      </c>
      <c r="C7" s="586">
        <v>1646963927.2821054</v>
      </c>
      <c r="D7" s="587">
        <v>1363564643.8547225</v>
      </c>
      <c r="E7" s="586">
        <v>1310286369.6710038</v>
      </c>
      <c r="F7" s="586">
        <v>1333641061.7994041</v>
      </c>
      <c r="G7" s="588">
        <v>1494376077.9596863</v>
      </c>
      <c r="I7" s="590"/>
      <c r="J7" s="590"/>
      <c r="K7" s="590"/>
      <c r="L7" s="590"/>
      <c r="M7" s="590"/>
      <c r="N7" s="589"/>
    </row>
    <row r="8" spans="1:15" ht="25.5">
      <c r="A8" s="230" t="s">
        <v>157</v>
      </c>
      <c r="B8" s="234" t="s">
        <v>250</v>
      </c>
      <c r="C8" s="586">
        <v>23805750</v>
      </c>
      <c r="D8" s="587">
        <v>23805750</v>
      </c>
      <c r="E8" s="586">
        <v>23805750</v>
      </c>
      <c r="F8" s="586">
        <v>23430750</v>
      </c>
      <c r="G8" s="588">
        <v>23430750</v>
      </c>
      <c r="I8" s="590"/>
      <c r="J8" s="590"/>
      <c r="K8" s="590"/>
      <c r="L8" s="590"/>
      <c r="M8" s="590"/>
      <c r="N8" s="589"/>
    </row>
    <row r="9" spans="1:15" ht="15" customHeight="1">
      <c r="A9" s="230">
        <v>1.2</v>
      </c>
      <c r="B9" s="233" t="s">
        <v>21</v>
      </c>
      <c r="C9" s="586">
        <v>101690495.18095563</v>
      </c>
      <c r="D9" s="587">
        <v>106576395.40703729</v>
      </c>
      <c r="E9" s="586">
        <v>88371463.130560666</v>
      </c>
      <c r="F9" s="586">
        <v>86760839.84258309</v>
      </c>
      <c r="G9" s="588">
        <v>63433948.314629048</v>
      </c>
      <c r="I9" s="590"/>
      <c r="J9" s="590"/>
      <c r="K9" s="590"/>
      <c r="L9" s="590"/>
      <c r="M9" s="590"/>
      <c r="N9" s="589"/>
    </row>
    <row r="10" spans="1:15" ht="15" customHeight="1">
      <c r="A10" s="230">
        <v>1.3</v>
      </c>
      <c r="B10" s="280" t="s">
        <v>74</v>
      </c>
      <c r="C10" s="586">
        <v>0</v>
      </c>
      <c r="D10" s="587">
        <v>0</v>
      </c>
      <c r="E10" s="586">
        <v>0</v>
      </c>
      <c r="F10" s="586">
        <v>0</v>
      </c>
      <c r="G10" s="588">
        <v>0</v>
      </c>
      <c r="I10" s="590"/>
      <c r="J10" s="590"/>
      <c r="K10" s="590"/>
      <c r="L10" s="590"/>
      <c r="M10" s="590"/>
      <c r="N10" s="589"/>
    </row>
    <row r="11" spans="1:15" ht="15" customHeight="1">
      <c r="A11" s="230">
        <v>2</v>
      </c>
      <c r="B11" s="279" t="s">
        <v>113</v>
      </c>
      <c r="C11" s="586">
        <v>7912471.9365396556</v>
      </c>
      <c r="D11" s="587">
        <v>6001625.6953501338</v>
      </c>
      <c r="E11" s="586">
        <v>7276819.1953398287</v>
      </c>
      <c r="F11" s="586">
        <v>11124182.229466965</v>
      </c>
      <c r="G11" s="588">
        <v>16726602.19081855</v>
      </c>
      <c r="I11" s="590"/>
      <c r="J11" s="590"/>
      <c r="K11" s="590"/>
      <c r="L11" s="590"/>
      <c r="M11" s="590"/>
      <c r="N11" s="589"/>
    </row>
    <row r="12" spans="1:15" ht="15" customHeight="1">
      <c r="A12" s="230">
        <v>3</v>
      </c>
      <c r="B12" s="279" t="s">
        <v>111</v>
      </c>
      <c r="C12" s="586">
        <v>158553544.25911975</v>
      </c>
      <c r="D12" s="587">
        <v>135448763.36904073</v>
      </c>
      <c r="E12" s="586">
        <v>135448763.36904073</v>
      </c>
      <c r="F12" s="586">
        <v>135448763.36904073</v>
      </c>
      <c r="G12" s="588">
        <v>135448763.36904073</v>
      </c>
      <c r="I12" s="590"/>
      <c r="J12" s="590"/>
      <c r="K12" s="590"/>
      <c r="L12" s="590"/>
      <c r="M12" s="590"/>
      <c r="N12" s="589"/>
    </row>
    <row r="13" spans="1:15" ht="15" customHeight="1" thickBot="1">
      <c r="A13" s="72">
        <v>4</v>
      </c>
      <c r="B13" s="285" t="s">
        <v>158</v>
      </c>
      <c r="C13" s="156">
        <f>C6+C11+C12</f>
        <v>1915120438.6587205</v>
      </c>
      <c r="D13" s="283">
        <f>D6+D11+D12</f>
        <v>1611591428.3261507</v>
      </c>
      <c r="E13" s="157">
        <f t="shared" ref="E13:G13" si="1">E6+E11+E12</f>
        <v>1541383415.3659451</v>
      </c>
      <c r="F13" s="156">
        <f t="shared" si="1"/>
        <v>1566974847.240495</v>
      </c>
      <c r="G13" s="284">
        <f t="shared" si="1"/>
        <v>1709985391.8341746</v>
      </c>
      <c r="I13" s="590"/>
      <c r="J13" s="590"/>
      <c r="K13" s="590"/>
      <c r="L13" s="590"/>
      <c r="M13" s="590"/>
      <c r="N13" s="589"/>
    </row>
    <row r="14" spans="1:15">
      <c r="B14" s="15"/>
    </row>
    <row r="15" spans="1:15" ht="25.5">
      <c r="B15" s="15" t="s">
        <v>437</v>
      </c>
    </row>
    <row r="16" spans="1:15">
      <c r="B16" s="15"/>
    </row>
    <row r="17" spans="2:2">
      <c r="B17" s="15"/>
    </row>
    <row r="18" spans="2:2">
      <c r="B18"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1" bestFit="1" customWidth="1"/>
    <col min="2" max="2" width="69.42578125" style="1" customWidth="1"/>
    <col min="3" max="3" width="88.28515625" style="1" customWidth="1"/>
  </cols>
  <sheetData>
    <row r="1" spans="1:8">
      <c r="A1" s="1" t="s">
        <v>108</v>
      </c>
      <c r="B1" s="1" t="str">
        <f>Info!C2</f>
        <v>სს "ბანკი ქართუ"</v>
      </c>
    </row>
    <row r="2" spans="1:8">
      <c r="A2" s="1" t="s">
        <v>109</v>
      </c>
      <c r="B2" s="585">
        <f>'1. key ratios'!B2</f>
        <v>45657</v>
      </c>
    </row>
    <row r="4" spans="1:8" ht="36" customHeight="1" thickBot="1">
      <c r="A4" s="151" t="s">
        <v>254</v>
      </c>
      <c r="B4" s="22" t="s">
        <v>91</v>
      </c>
      <c r="C4" s="7"/>
    </row>
    <row r="5" spans="1:8" ht="15.75">
      <c r="A5" s="5"/>
      <c r="B5" s="277" t="s">
        <v>92</v>
      </c>
      <c r="C5" s="290" t="s">
        <v>450</v>
      </c>
    </row>
    <row r="6" spans="1:8">
      <c r="A6" s="8">
        <v>1</v>
      </c>
      <c r="B6" s="23" t="s">
        <v>1008</v>
      </c>
      <c r="C6" s="286" t="s">
        <v>1005</v>
      </c>
    </row>
    <row r="7" spans="1:8">
      <c r="A7" s="8">
        <v>2</v>
      </c>
      <c r="B7" s="23" t="s">
        <v>1009</v>
      </c>
      <c r="C7" s="286" t="s">
        <v>1006</v>
      </c>
    </row>
    <row r="8" spans="1:8">
      <c r="A8" s="8">
        <v>3</v>
      </c>
      <c r="B8" s="23" t="s">
        <v>1010</v>
      </c>
      <c r="C8" s="286" t="s">
        <v>1007</v>
      </c>
    </row>
    <row r="9" spans="1:8">
      <c r="A9" s="8">
        <v>4</v>
      </c>
      <c r="B9" s="23" t="s">
        <v>1011</v>
      </c>
      <c r="C9" s="286" t="s">
        <v>1006</v>
      </c>
    </row>
    <row r="10" spans="1:8">
      <c r="A10" s="8">
        <v>5</v>
      </c>
      <c r="B10" s="23"/>
      <c r="C10" s="286"/>
    </row>
    <row r="11" spans="1:8">
      <c r="A11" s="8">
        <v>6</v>
      </c>
      <c r="B11" s="23"/>
      <c r="C11" s="286"/>
    </row>
    <row r="12" spans="1:8">
      <c r="A12" s="8">
        <v>7</v>
      </c>
      <c r="B12" s="23"/>
      <c r="C12" s="286"/>
      <c r="H12" s="2"/>
    </row>
    <row r="13" spans="1:8">
      <c r="A13" s="8">
        <v>8</v>
      </c>
      <c r="B13" s="23"/>
      <c r="C13" s="286"/>
    </row>
    <row r="14" spans="1:8">
      <c r="A14" s="8">
        <v>9</v>
      </c>
      <c r="B14" s="23"/>
      <c r="C14" s="286"/>
    </row>
    <row r="15" spans="1:8">
      <c r="A15" s="8">
        <v>10</v>
      </c>
      <c r="B15" s="23"/>
      <c r="C15" s="286"/>
    </row>
    <row r="16" spans="1:8">
      <c r="A16" s="8"/>
      <c r="B16" s="786"/>
      <c r="C16" s="787"/>
    </row>
    <row r="17" spans="1:3">
      <c r="A17" s="8"/>
      <c r="B17" s="278" t="s">
        <v>93</v>
      </c>
      <c r="C17" s="291" t="s">
        <v>451</v>
      </c>
    </row>
    <row r="18" spans="1:3" ht="15.75">
      <c r="A18" s="8">
        <v>1</v>
      </c>
      <c r="B18" s="23" t="s">
        <v>1018</v>
      </c>
      <c r="C18" s="288" t="s">
        <v>1012</v>
      </c>
    </row>
    <row r="19" spans="1:3" ht="15.75">
      <c r="A19" s="8">
        <v>2</v>
      </c>
      <c r="B19" s="23" t="s">
        <v>1019</v>
      </c>
      <c r="C19" s="288" t="s">
        <v>1013</v>
      </c>
    </row>
    <row r="20" spans="1:3" ht="15.75">
      <c r="A20" s="8">
        <v>3</v>
      </c>
      <c r="B20" s="23" t="s">
        <v>1020</v>
      </c>
      <c r="C20" s="288" t="s">
        <v>1014</v>
      </c>
    </row>
    <row r="21" spans="1:3" ht="15.75">
      <c r="A21" s="8">
        <v>4</v>
      </c>
      <c r="B21" s="23" t="s">
        <v>1021</v>
      </c>
      <c r="C21" s="288" t="s">
        <v>1015</v>
      </c>
    </row>
    <row r="22" spans="1:3" ht="15.75">
      <c r="A22" s="8">
        <v>5</v>
      </c>
      <c r="B22" s="23" t="s">
        <v>1022</v>
      </c>
      <c r="C22" s="288" t="s">
        <v>1016</v>
      </c>
    </row>
    <row r="23" spans="1:3" ht="15.75">
      <c r="A23" s="8">
        <v>6</v>
      </c>
      <c r="B23" s="23" t="s">
        <v>1023</v>
      </c>
      <c r="C23" s="288" t="s">
        <v>1017</v>
      </c>
    </row>
    <row r="24" spans="1:3" ht="15.75">
      <c r="A24" s="8">
        <v>7</v>
      </c>
      <c r="B24" s="23"/>
      <c r="C24" s="288"/>
    </row>
    <row r="25" spans="1:3" ht="15.75">
      <c r="A25" s="8">
        <v>8</v>
      </c>
      <c r="B25" s="19"/>
      <c r="C25" s="288"/>
    </row>
    <row r="26" spans="1:3" ht="15.75">
      <c r="A26" s="8">
        <v>9</v>
      </c>
      <c r="B26" s="19"/>
      <c r="C26" s="288"/>
    </row>
    <row r="27" spans="1:3" ht="15.75" customHeight="1">
      <c r="A27" s="8">
        <v>10</v>
      </c>
      <c r="B27" s="19"/>
      <c r="C27" s="289"/>
    </row>
    <row r="28" spans="1:3" ht="15.75" customHeight="1">
      <c r="A28" s="8"/>
      <c r="B28" s="19"/>
      <c r="C28" s="20"/>
    </row>
    <row r="29" spans="1:3" ht="30" customHeight="1">
      <c r="A29" s="8"/>
      <c r="B29" s="788" t="s">
        <v>94</v>
      </c>
      <c r="C29" s="789"/>
    </row>
    <row r="30" spans="1:3">
      <c r="A30" s="8">
        <v>1</v>
      </c>
      <c r="B30" s="23" t="s">
        <v>1024</v>
      </c>
      <c r="C30" s="591">
        <v>1</v>
      </c>
    </row>
    <row r="31" spans="1:3" ht="15.75" customHeight="1">
      <c r="A31" s="8"/>
      <c r="B31" s="23"/>
      <c r="C31" s="24"/>
    </row>
    <row r="32" spans="1:3" ht="29.25" customHeight="1">
      <c r="A32" s="8"/>
      <c r="B32" s="788" t="s">
        <v>174</v>
      </c>
      <c r="C32" s="789"/>
    </row>
    <row r="33" spans="1:3">
      <c r="A33" s="8">
        <v>1</v>
      </c>
      <c r="B33" s="23" t="s">
        <v>1025</v>
      </c>
      <c r="C33" s="592">
        <v>0.35</v>
      </c>
    </row>
    <row r="34" spans="1:3" ht="16.5" thickBot="1">
      <c r="A34" s="9"/>
      <c r="B34" s="25"/>
      <c r="C34" s="287"/>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K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30.140625" style="1" customWidth="1"/>
    <col min="4" max="4" width="25.5703125" style="1" customWidth="1"/>
    <col min="5" max="5" width="25.42578125" style="1" customWidth="1"/>
    <col min="6" max="6" width="12" bestFit="1" customWidth="1"/>
    <col min="7" max="7" width="12.5703125" bestFit="1" customWidth="1"/>
  </cols>
  <sheetData>
    <row r="1" spans="1:11" ht="15.75">
      <c r="A1" s="11" t="s">
        <v>108</v>
      </c>
      <c r="B1" s="10" t="str">
        <f>Info!C2</f>
        <v>სს "ბანკი ქართუ"</v>
      </c>
    </row>
    <row r="2" spans="1:11" s="11" customFormat="1" ht="15.75" customHeight="1">
      <c r="A2" s="11" t="s">
        <v>109</v>
      </c>
      <c r="B2" s="585">
        <f>'1. key ratios'!B2</f>
        <v>45657</v>
      </c>
    </row>
    <row r="3" spans="1:11" s="11" customFormat="1" ht="15.75" customHeight="1"/>
    <row r="4" spans="1:11" s="11" customFormat="1" ht="15.75" customHeight="1" thickBot="1">
      <c r="A4" s="152" t="s">
        <v>255</v>
      </c>
      <c r="B4" s="153" t="s">
        <v>168</v>
      </c>
      <c r="C4" s="117"/>
      <c r="D4" s="117"/>
      <c r="E4" s="118" t="s">
        <v>87</v>
      </c>
    </row>
    <row r="5" spans="1:11" s="69" customFormat="1" ht="17.45" customHeight="1">
      <c r="A5" s="208"/>
      <c r="B5" s="209"/>
      <c r="C5" s="116" t="s">
        <v>0</v>
      </c>
      <c r="D5" s="116" t="s">
        <v>1</v>
      </c>
      <c r="E5" s="210" t="s">
        <v>2</v>
      </c>
    </row>
    <row r="6" spans="1:11" ht="14.45" customHeight="1">
      <c r="A6" s="211"/>
      <c r="B6" s="790" t="s">
        <v>144</v>
      </c>
      <c r="C6" s="790" t="s">
        <v>855</v>
      </c>
      <c r="D6" s="791" t="s">
        <v>143</v>
      </c>
      <c r="E6" s="792"/>
    </row>
    <row r="7" spans="1:11" ht="99.6" customHeight="1">
      <c r="A7" s="211"/>
      <c r="B7" s="790"/>
      <c r="C7" s="790"/>
      <c r="D7" s="206" t="s">
        <v>142</v>
      </c>
      <c r="E7" s="207" t="s">
        <v>353</v>
      </c>
    </row>
    <row r="8" spans="1:11" ht="22.5" customHeight="1">
      <c r="A8" s="402">
        <v>1</v>
      </c>
      <c r="B8" s="354" t="s">
        <v>842</v>
      </c>
      <c r="C8" s="593">
        <f>SUM(C9:C11)</f>
        <v>789421008.55272269</v>
      </c>
      <c r="D8" s="593">
        <f t="shared" ref="D8:E8" si="0">SUM(D9:D11)</f>
        <v>0</v>
      </c>
      <c r="E8" s="593">
        <f t="shared" si="0"/>
        <v>789421008.55272269</v>
      </c>
      <c r="G8" s="582"/>
      <c r="H8" s="582"/>
      <c r="I8" s="582"/>
      <c r="J8" s="582"/>
      <c r="K8" s="582"/>
    </row>
    <row r="9" spans="1:11">
      <c r="A9" s="402">
        <v>1.1000000000000001</v>
      </c>
      <c r="B9" s="355" t="s">
        <v>96</v>
      </c>
      <c r="C9" s="593">
        <v>34763625.292300001</v>
      </c>
      <c r="D9" s="593">
        <v>0</v>
      </c>
      <c r="E9" s="593">
        <v>34763625.292300001</v>
      </c>
      <c r="G9" s="582"/>
      <c r="H9" s="582"/>
      <c r="I9" s="582"/>
      <c r="J9" s="596"/>
    </row>
    <row r="10" spans="1:11">
      <c r="A10" s="402">
        <v>1.2</v>
      </c>
      <c r="B10" s="355" t="s">
        <v>97</v>
      </c>
      <c r="C10" s="593">
        <v>401133141.56623799</v>
      </c>
      <c r="D10" s="593">
        <v>0</v>
      </c>
      <c r="E10" s="593">
        <v>401133141.56623799</v>
      </c>
      <c r="G10" s="582"/>
      <c r="H10" s="582"/>
      <c r="I10" s="582"/>
      <c r="J10" s="596"/>
    </row>
    <row r="11" spans="1:11">
      <c r="A11" s="402">
        <v>1.3</v>
      </c>
      <c r="B11" s="355" t="s">
        <v>98</v>
      </c>
      <c r="C11" s="593">
        <v>353524241.69418478</v>
      </c>
      <c r="D11" s="593">
        <v>0</v>
      </c>
      <c r="E11" s="593">
        <v>353524241.69418478</v>
      </c>
      <c r="G11" s="582"/>
      <c r="H11" s="582"/>
      <c r="I11" s="582"/>
      <c r="J11" s="596"/>
    </row>
    <row r="12" spans="1:11">
      <c r="A12" s="402">
        <v>2</v>
      </c>
      <c r="B12" s="356" t="s">
        <v>729</v>
      </c>
      <c r="C12" s="593">
        <v>0</v>
      </c>
      <c r="D12" s="593">
        <v>0</v>
      </c>
      <c r="E12" s="593">
        <v>0</v>
      </c>
      <c r="G12" s="582"/>
      <c r="H12" s="582"/>
      <c r="I12" s="582"/>
      <c r="J12" s="596"/>
    </row>
    <row r="13" spans="1:11" ht="21">
      <c r="A13" s="402">
        <v>2.1</v>
      </c>
      <c r="B13" s="357" t="s">
        <v>730</v>
      </c>
      <c r="C13" s="593">
        <v>0</v>
      </c>
      <c r="D13" s="593">
        <v>0</v>
      </c>
      <c r="E13" s="593">
        <v>0</v>
      </c>
      <c r="G13" s="582"/>
      <c r="H13" s="582"/>
      <c r="I13" s="582"/>
      <c r="J13" s="596"/>
    </row>
    <row r="14" spans="1:11" ht="33.950000000000003" customHeight="1">
      <c r="A14" s="402">
        <v>3</v>
      </c>
      <c r="B14" s="358" t="s">
        <v>731</v>
      </c>
      <c r="C14" s="593">
        <v>0</v>
      </c>
      <c r="D14" s="593">
        <v>0</v>
      </c>
      <c r="E14" s="593">
        <v>0</v>
      </c>
      <c r="G14" s="582"/>
      <c r="H14" s="582"/>
      <c r="I14" s="582"/>
      <c r="J14" s="596"/>
    </row>
    <row r="15" spans="1:11" ht="32.450000000000003" customHeight="1">
      <c r="A15" s="402">
        <v>4</v>
      </c>
      <c r="B15" s="359" t="s">
        <v>732</v>
      </c>
      <c r="C15" s="593">
        <v>0</v>
      </c>
      <c r="D15" s="593">
        <v>0</v>
      </c>
      <c r="E15" s="593">
        <v>0</v>
      </c>
      <c r="G15" s="582"/>
      <c r="H15" s="582"/>
      <c r="I15" s="582"/>
      <c r="J15" s="596"/>
    </row>
    <row r="16" spans="1:11" ht="23.1" customHeight="1">
      <c r="A16" s="402">
        <v>5</v>
      </c>
      <c r="B16" s="359" t="s">
        <v>733</v>
      </c>
      <c r="C16" s="593">
        <f>SUM(C17:C19)</f>
        <v>7268401.9199999999</v>
      </c>
      <c r="D16" s="593">
        <f t="shared" ref="D16:E16" si="1">SUM(D17:D19)</f>
        <v>53016.414797886995</v>
      </c>
      <c r="E16" s="593">
        <f t="shared" si="1"/>
        <v>7215385.5052021127</v>
      </c>
      <c r="G16" s="582"/>
      <c r="H16" s="582"/>
      <c r="I16" s="582"/>
      <c r="J16" s="596"/>
    </row>
    <row r="17" spans="1:10">
      <c r="A17" s="402">
        <v>5.0999999999999996</v>
      </c>
      <c r="B17" s="360" t="s">
        <v>734</v>
      </c>
      <c r="C17" s="593">
        <v>168050</v>
      </c>
      <c r="D17" s="593">
        <v>0</v>
      </c>
      <c r="E17" s="593">
        <v>168050</v>
      </c>
      <c r="G17" s="582"/>
      <c r="H17" s="582"/>
      <c r="I17" s="582"/>
      <c r="J17" s="596"/>
    </row>
    <row r="18" spans="1:10">
      <c r="A18" s="402">
        <v>5.2</v>
      </c>
      <c r="B18" s="360" t="s">
        <v>569</v>
      </c>
      <c r="C18" s="593">
        <v>7100351.9199999999</v>
      </c>
      <c r="D18" s="593">
        <v>53016.414797886995</v>
      </c>
      <c r="E18" s="593">
        <v>7047335.5052021127</v>
      </c>
      <c r="G18" s="582"/>
      <c r="H18" s="582"/>
      <c r="I18" s="582"/>
      <c r="J18" s="596"/>
    </row>
    <row r="19" spans="1:10">
      <c r="A19" s="402">
        <v>5.3</v>
      </c>
      <c r="B19" s="360" t="s">
        <v>735</v>
      </c>
      <c r="C19" s="593">
        <v>0</v>
      </c>
      <c r="D19" s="593">
        <v>0</v>
      </c>
      <c r="E19" s="593">
        <v>0</v>
      </c>
      <c r="G19" s="582"/>
      <c r="H19" s="582"/>
      <c r="I19" s="582"/>
      <c r="J19" s="596"/>
    </row>
    <row r="20" spans="1:10" ht="21">
      <c r="A20" s="402">
        <v>6</v>
      </c>
      <c r="B20" s="358" t="s">
        <v>736</v>
      </c>
      <c r="C20" s="593">
        <f>SUM(C21:C22)</f>
        <v>1129883277.3567157</v>
      </c>
      <c r="D20" s="593">
        <f t="shared" ref="D20:E20" si="2">SUM(D21:D22)</f>
        <v>0</v>
      </c>
      <c r="E20" s="593">
        <f t="shared" si="2"/>
        <v>1129883277.3567157</v>
      </c>
      <c r="G20" s="582"/>
      <c r="H20" s="582"/>
      <c r="I20" s="582"/>
      <c r="J20" s="596"/>
    </row>
    <row r="21" spans="1:10">
      <c r="A21" s="402">
        <v>6.1</v>
      </c>
      <c r="B21" s="360" t="s">
        <v>569</v>
      </c>
      <c r="C21" s="593">
        <v>60645864.893809594</v>
      </c>
      <c r="D21" s="593">
        <v>0</v>
      </c>
      <c r="E21" s="593">
        <v>60645864.893809594</v>
      </c>
      <c r="G21" s="582"/>
      <c r="H21" s="582"/>
      <c r="I21" s="582"/>
      <c r="J21" s="596"/>
    </row>
    <row r="22" spans="1:10">
      <c r="A22" s="402">
        <v>6.2</v>
      </c>
      <c r="B22" s="360" t="s">
        <v>735</v>
      </c>
      <c r="C22" s="593">
        <v>1069237412.4629061</v>
      </c>
      <c r="D22" s="593">
        <v>0</v>
      </c>
      <c r="E22" s="593">
        <v>1069237412.4629061</v>
      </c>
      <c r="G22" s="582"/>
      <c r="H22" s="582"/>
      <c r="I22" s="582"/>
      <c r="J22" s="596"/>
    </row>
    <row r="23" spans="1:10" ht="21">
      <c r="A23" s="402">
        <v>7</v>
      </c>
      <c r="B23" s="361" t="s">
        <v>737</v>
      </c>
      <c r="C23" s="593">
        <v>9522300</v>
      </c>
      <c r="D23" s="593">
        <v>0</v>
      </c>
      <c r="E23" s="593">
        <v>9522300</v>
      </c>
      <c r="G23" s="582"/>
      <c r="H23" s="582"/>
      <c r="I23" s="582"/>
      <c r="J23" s="596"/>
    </row>
    <row r="24" spans="1:10" ht="21">
      <c r="A24" s="402">
        <v>8</v>
      </c>
      <c r="B24" s="362" t="s">
        <v>738</v>
      </c>
      <c r="C24" s="593">
        <v>0</v>
      </c>
      <c r="D24" s="593">
        <v>0</v>
      </c>
      <c r="E24" s="593">
        <v>0</v>
      </c>
      <c r="G24" s="582"/>
      <c r="H24" s="582"/>
      <c r="I24" s="582"/>
      <c r="J24" s="596"/>
    </row>
    <row r="25" spans="1:10">
      <c r="A25" s="402">
        <v>9</v>
      </c>
      <c r="B25" s="359" t="s">
        <v>739</v>
      </c>
      <c r="C25" s="594">
        <f>SUM(C26:C27)</f>
        <v>21706485.163665988</v>
      </c>
      <c r="D25" s="594">
        <f t="shared" ref="D25:E25" si="3">SUM(D26:D27)</f>
        <v>0</v>
      </c>
      <c r="E25" s="594">
        <f t="shared" si="3"/>
        <v>21706485.163665988</v>
      </c>
      <c r="G25" s="582"/>
      <c r="H25" s="582"/>
      <c r="I25" s="582"/>
      <c r="J25" s="596"/>
    </row>
    <row r="26" spans="1:10">
      <c r="A26" s="402">
        <v>9.1</v>
      </c>
      <c r="B26" s="363" t="s">
        <v>740</v>
      </c>
      <c r="C26" s="593">
        <v>21706485.163665988</v>
      </c>
      <c r="D26" s="593">
        <v>0</v>
      </c>
      <c r="E26" s="593">
        <v>21706485.163665988</v>
      </c>
      <c r="G26" s="582"/>
      <c r="H26" s="582"/>
      <c r="I26" s="582"/>
      <c r="J26" s="596"/>
    </row>
    <row r="27" spans="1:10">
      <c r="A27" s="402">
        <v>9.1999999999999993</v>
      </c>
      <c r="B27" s="363" t="s">
        <v>741</v>
      </c>
      <c r="C27" s="593">
        <v>0</v>
      </c>
      <c r="D27" s="593">
        <v>0</v>
      </c>
      <c r="E27" s="593">
        <v>0</v>
      </c>
      <c r="G27" s="582"/>
      <c r="H27" s="582"/>
      <c r="I27" s="582"/>
      <c r="J27" s="596"/>
    </row>
    <row r="28" spans="1:10">
      <c r="A28" s="402">
        <v>10</v>
      </c>
      <c r="B28" s="359" t="s">
        <v>36</v>
      </c>
      <c r="C28" s="594">
        <f>SUM(C29:C30)</f>
        <v>9216674.9400000013</v>
      </c>
      <c r="D28" s="594">
        <f t="shared" ref="D28:E28" si="4">SUM(D29:D30)</f>
        <v>9216674.9400000013</v>
      </c>
      <c r="E28" s="594">
        <f t="shared" si="4"/>
        <v>0</v>
      </c>
      <c r="G28" s="582"/>
      <c r="H28" s="582"/>
      <c r="I28" s="582"/>
      <c r="J28" s="596"/>
    </row>
    <row r="29" spans="1:10">
      <c r="A29" s="402">
        <v>10.1</v>
      </c>
      <c r="B29" s="363" t="s">
        <v>742</v>
      </c>
      <c r="C29" s="593">
        <v>0</v>
      </c>
      <c r="D29" s="593">
        <v>0</v>
      </c>
      <c r="E29" s="593">
        <v>0</v>
      </c>
      <c r="G29" s="582"/>
      <c r="H29" s="582"/>
      <c r="I29" s="582"/>
      <c r="J29" s="596"/>
    </row>
    <row r="30" spans="1:10">
      <c r="A30" s="402">
        <v>10.199999999999999</v>
      </c>
      <c r="B30" s="363" t="s">
        <v>743</v>
      </c>
      <c r="C30" s="593">
        <v>9216674.9400000013</v>
      </c>
      <c r="D30" s="593">
        <v>9216674.9400000013</v>
      </c>
      <c r="E30" s="593">
        <v>0</v>
      </c>
      <c r="G30" s="582"/>
      <c r="H30" s="582"/>
      <c r="I30" s="582"/>
      <c r="J30" s="596"/>
    </row>
    <row r="31" spans="1:10">
      <c r="A31" s="402">
        <v>11</v>
      </c>
      <c r="B31" s="359" t="s">
        <v>744</v>
      </c>
      <c r="C31" s="594">
        <f>SUM(C32:C33)</f>
        <v>9810146.4100000001</v>
      </c>
      <c r="D31" s="594">
        <f t="shared" ref="D31:E31" si="5">SUM(D32:D33)</f>
        <v>0</v>
      </c>
      <c r="E31" s="594">
        <f t="shared" si="5"/>
        <v>9810146.4100000001</v>
      </c>
      <c r="G31" s="582"/>
      <c r="H31" s="582"/>
      <c r="I31" s="582"/>
      <c r="J31" s="596"/>
    </row>
    <row r="32" spans="1:10">
      <c r="A32" s="402">
        <v>11.1</v>
      </c>
      <c r="B32" s="363" t="s">
        <v>745</v>
      </c>
      <c r="C32" s="593">
        <v>9810146.4100000001</v>
      </c>
      <c r="D32" s="593">
        <v>0</v>
      </c>
      <c r="E32" s="593">
        <v>9810146.4100000001</v>
      </c>
      <c r="G32" s="582"/>
      <c r="H32" s="582"/>
      <c r="I32" s="582"/>
      <c r="J32" s="596"/>
    </row>
    <row r="33" spans="1:10">
      <c r="A33" s="402">
        <v>11.2</v>
      </c>
      <c r="B33" s="363" t="s">
        <v>746</v>
      </c>
      <c r="C33" s="593">
        <v>0</v>
      </c>
      <c r="D33" s="593">
        <v>0</v>
      </c>
      <c r="E33" s="593">
        <v>0</v>
      </c>
      <c r="G33" s="582"/>
      <c r="H33" s="582"/>
      <c r="I33" s="582"/>
      <c r="J33" s="596"/>
    </row>
    <row r="34" spans="1:10">
      <c r="A34" s="402">
        <v>13</v>
      </c>
      <c r="B34" s="359" t="s">
        <v>99</v>
      </c>
      <c r="C34" s="593">
        <v>49397060.37376605</v>
      </c>
      <c r="D34" s="593">
        <v>570567.12</v>
      </c>
      <c r="E34" s="593">
        <v>48826493.253766052</v>
      </c>
      <c r="G34" s="582"/>
      <c r="H34" s="582"/>
      <c r="I34" s="582"/>
      <c r="J34" s="596"/>
    </row>
    <row r="35" spans="1:10">
      <c r="A35" s="402">
        <v>13.1</v>
      </c>
      <c r="B35" s="364" t="s">
        <v>747</v>
      </c>
      <c r="C35" s="593">
        <v>46623435.01376605</v>
      </c>
      <c r="D35" s="593">
        <v>0</v>
      </c>
      <c r="E35" s="593">
        <v>46623435.01376605</v>
      </c>
      <c r="G35" s="582"/>
      <c r="H35" s="582"/>
      <c r="I35" s="582"/>
      <c r="J35" s="596"/>
    </row>
    <row r="36" spans="1:10">
      <c r="A36" s="402">
        <v>13.2</v>
      </c>
      <c r="B36" s="364" t="s">
        <v>748</v>
      </c>
      <c r="C36" s="593">
        <v>0</v>
      </c>
      <c r="D36" s="593">
        <v>0</v>
      </c>
      <c r="E36" s="593">
        <v>0</v>
      </c>
      <c r="G36" s="582"/>
      <c r="H36" s="582"/>
      <c r="I36" s="582"/>
      <c r="J36" s="596"/>
    </row>
    <row r="37" spans="1:10" ht="39" thickBot="1">
      <c r="A37" s="212"/>
      <c r="B37" s="213" t="s">
        <v>320</v>
      </c>
      <c r="C37" s="595">
        <f>SUM(C8,C12,C14,C15,C16,C20,C23,C24,C25,C28,C31,C34)</f>
        <v>2026225354.7168703</v>
      </c>
      <c r="D37" s="595">
        <f t="shared" ref="D37:E37" si="6">SUM(D8,D12,D14,D15,D16,D20,D23,D24,D25,D28,D31,D34)</f>
        <v>9840258.4747978877</v>
      </c>
      <c r="E37" s="595">
        <f t="shared" si="6"/>
        <v>2016385096.2420726</v>
      </c>
      <c r="G37" s="582"/>
      <c r="H37" s="582"/>
      <c r="I37" s="582"/>
      <c r="J37" s="596"/>
    </row>
    <row r="38" spans="1:10">
      <c r="A38"/>
      <c r="B38"/>
      <c r="C38"/>
      <c r="D38"/>
      <c r="E38"/>
    </row>
    <row r="39" spans="1:10">
      <c r="A39"/>
      <c r="B39"/>
      <c r="C39"/>
      <c r="D39"/>
      <c r="E39"/>
    </row>
    <row r="41" spans="1:10" s="1" customFormat="1">
      <c r="B41" s="27"/>
      <c r="F41"/>
      <c r="G41"/>
    </row>
    <row r="42" spans="1:10" s="1" customFormat="1">
      <c r="B42" s="28"/>
      <c r="F42"/>
      <c r="G42"/>
    </row>
    <row r="43" spans="1:10" s="1" customFormat="1">
      <c r="B43" s="27"/>
      <c r="F43"/>
      <c r="G43"/>
    </row>
    <row r="44" spans="1:10" s="1" customFormat="1">
      <c r="B44" s="27"/>
      <c r="F44"/>
      <c r="G44"/>
    </row>
    <row r="45" spans="1:10" s="1" customFormat="1">
      <c r="B45" s="27"/>
      <c r="F45"/>
      <c r="G45"/>
    </row>
    <row r="46" spans="1:10" s="1" customFormat="1">
      <c r="B46" s="27"/>
      <c r="F46"/>
      <c r="G46"/>
    </row>
    <row r="47" spans="1:10" s="1" customFormat="1">
      <c r="B47" s="27"/>
      <c r="F47"/>
      <c r="G47"/>
    </row>
    <row r="48" spans="1:10"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1" t="s">
        <v>108</v>
      </c>
      <c r="B1" s="10" t="str">
        <f>Info!C2</f>
        <v>სს "ბანკი ქართუ"</v>
      </c>
    </row>
    <row r="2" spans="1:6" s="11" customFormat="1" ht="15.75" customHeight="1">
      <c r="A2" s="11" t="s">
        <v>109</v>
      </c>
      <c r="B2" s="585">
        <f>'1. key ratios'!B2</f>
        <v>45657</v>
      </c>
      <c r="C2"/>
      <c r="D2"/>
      <c r="E2"/>
      <c r="F2"/>
    </row>
    <row r="3" spans="1:6" s="11" customFormat="1" ht="15.75" customHeight="1">
      <c r="C3"/>
      <c r="D3"/>
      <c r="E3"/>
      <c r="F3"/>
    </row>
    <row r="4" spans="1:6" s="11" customFormat="1" ht="26.25" thickBot="1">
      <c r="A4" s="11" t="s">
        <v>256</v>
      </c>
      <c r="B4" s="124" t="s">
        <v>171</v>
      </c>
      <c r="C4" s="118" t="s">
        <v>87</v>
      </c>
      <c r="D4"/>
      <c r="E4"/>
      <c r="F4"/>
    </row>
    <row r="5" spans="1:6">
      <c r="A5" s="119">
        <v>1</v>
      </c>
      <c r="B5" s="120" t="s">
        <v>726</v>
      </c>
      <c r="C5" s="158">
        <f>'7. LI1'!E37</f>
        <v>2016385096.2420726</v>
      </c>
      <c r="D5" s="759"/>
      <c r="E5" s="576"/>
    </row>
    <row r="6" spans="1:6">
      <c r="A6" s="68">
        <v>2.1</v>
      </c>
      <c r="B6" s="126" t="s">
        <v>860</v>
      </c>
      <c r="C6" s="597">
        <v>198729299.29918936</v>
      </c>
      <c r="D6" s="759"/>
      <c r="E6" s="576"/>
    </row>
    <row r="7" spans="1:6" s="2" customFormat="1" ht="25.5" outlineLevel="1">
      <c r="A7" s="125">
        <v>2.2000000000000002</v>
      </c>
      <c r="B7" s="121" t="s">
        <v>861</v>
      </c>
      <c r="C7" s="597">
        <v>0</v>
      </c>
      <c r="D7" s="759"/>
      <c r="E7" s="576"/>
    </row>
    <row r="8" spans="1:6" s="2" customFormat="1" ht="26.25">
      <c r="A8" s="125">
        <v>3</v>
      </c>
      <c r="B8" s="122" t="s">
        <v>727</v>
      </c>
      <c r="C8" s="599">
        <f>SUM(C5:C7)</f>
        <v>2215114395.5412621</v>
      </c>
      <c r="D8" s="759"/>
      <c r="E8" s="576"/>
    </row>
    <row r="9" spans="1:6">
      <c r="A9" s="68">
        <v>4</v>
      </c>
      <c r="B9" s="129" t="s">
        <v>169</v>
      </c>
      <c r="C9" s="597">
        <v>0</v>
      </c>
      <c r="D9" s="759"/>
      <c r="E9" s="576"/>
    </row>
    <row r="10" spans="1:6" s="2" customFormat="1" ht="25.5" outlineLevel="1">
      <c r="A10" s="125">
        <v>5.0999999999999996</v>
      </c>
      <c r="B10" s="121" t="s">
        <v>175</v>
      </c>
      <c r="C10" s="159">
        <v>-88369730.382434636</v>
      </c>
      <c r="D10" s="759"/>
      <c r="E10" s="576"/>
    </row>
    <row r="11" spans="1:6" s="2" customFormat="1" ht="25.5" outlineLevel="1">
      <c r="A11" s="125">
        <v>5.2</v>
      </c>
      <c r="B11" s="121" t="s">
        <v>176</v>
      </c>
      <c r="C11" s="597">
        <v>0</v>
      </c>
      <c r="D11" s="759"/>
      <c r="E11" s="576"/>
    </row>
    <row r="12" spans="1:6" s="2" customFormat="1">
      <c r="A12" s="125">
        <v>6</v>
      </c>
      <c r="B12" s="127" t="s">
        <v>438</v>
      </c>
      <c r="C12" s="597">
        <v>0</v>
      </c>
      <c r="D12" s="759"/>
      <c r="E12" s="576"/>
    </row>
    <row r="13" spans="1:6" s="2" customFormat="1" ht="15.75" thickBot="1">
      <c r="A13" s="128">
        <v>7</v>
      </c>
      <c r="B13" s="123" t="s">
        <v>170</v>
      </c>
      <c r="C13" s="598">
        <f>SUM(C8:C12)</f>
        <v>2126744665.1588275</v>
      </c>
      <c r="D13" s="759"/>
      <c r="E13" s="576"/>
    </row>
    <row r="15" spans="1:6" ht="26.25">
      <c r="B15" s="15" t="s">
        <v>439</v>
      </c>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04CC19C4-6FB6-4E82-B7BC-E1EF13F3444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2025-02-07T20:53:35Z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6841e2b4-6949-47da-ab68-923866022c78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