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E4C4F081-738E-4C76-8757-647CDA2722EB}" xr6:coauthVersionLast="47" xr6:coauthVersionMax="47" xr10:uidLastSave="{00000000-0000-0000-0000-000000000000}"/>
  <bookViews>
    <workbookView xWindow="-120" yWindow="-120" windowWidth="38640" windowHeight="21120"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02" l="1"/>
  <c r="D33" i="102" l="1"/>
  <c r="G33" i="102"/>
  <c r="L33" i="102"/>
  <c r="K33" i="102"/>
  <c r="H33" i="102"/>
  <c r="J33" i="102"/>
  <c r="F33" i="102"/>
  <c r="E33" i="102"/>
  <c r="C33" i="102"/>
  <c r="B2" i="107" l="1"/>
  <c r="B1" i="107"/>
  <c r="B1" i="37"/>
  <c r="B2" i="37"/>
  <c r="K24" i="36"/>
  <c r="K23" i="36"/>
  <c r="J23" i="36"/>
  <c r="I23" i="36"/>
  <c r="H23" i="36"/>
  <c r="H11" i="74" l="1"/>
  <c r="H9" i="74"/>
  <c r="H10" i="74"/>
  <c r="H18" i="74"/>
  <c r="F17" i="94"/>
  <c r="G17" i="94"/>
  <c r="H15" i="74"/>
  <c r="H19" i="74"/>
  <c r="F23" i="36"/>
  <c r="I24" i="36"/>
  <c r="K25" i="36"/>
  <c r="G23" i="36"/>
  <c r="H12" i="74"/>
  <c r="H16" i="74"/>
  <c r="F24" i="36"/>
  <c r="G24" i="36"/>
  <c r="H24" i="36"/>
  <c r="H20" i="74"/>
  <c r="C22" i="74"/>
  <c r="J24" i="36"/>
  <c r="J25" i="36" l="1"/>
  <c r="I25" i="36"/>
  <c r="F25" i="36"/>
  <c r="G25" i="36"/>
  <c r="H25" i="36"/>
  <c r="C31" i="79"/>
  <c r="F59" i="92" l="1"/>
  <c r="G59" i="92"/>
  <c r="Q33" i="37" l="1"/>
  <c r="I33" i="37"/>
  <c r="Q32" i="37"/>
  <c r="I32" i="37"/>
  <c r="Q31" i="37"/>
  <c r="Q30" i="37" s="1"/>
  <c r="I31" i="37"/>
  <c r="I30" i="37"/>
  <c r="Q29" i="37"/>
  <c r="I29" i="37"/>
  <c r="Q28" i="37"/>
  <c r="I28" i="37"/>
  <c r="Q27" i="37"/>
  <c r="Q26" i="37" s="1"/>
  <c r="I27" i="37"/>
  <c r="I26" i="37"/>
  <c r="Q25" i="37"/>
  <c r="I25" i="37"/>
  <c r="Q24" i="37"/>
  <c r="I24" i="37"/>
  <c r="Q23" i="37"/>
  <c r="I23" i="37"/>
  <c r="I22" i="37"/>
  <c r="Q21" i="37"/>
  <c r="I21" i="37"/>
  <c r="Q20" i="37"/>
  <c r="I20" i="37"/>
  <c r="Q19" i="37"/>
  <c r="Q18" i="37" s="1"/>
  <c r="I19" i="37"/>
  <c r="I18" i="37"/>
  <c r="Q17" i="37"/>
  <c r="I17" i="37"/>
  <c r="Q16" i="37"/>
  <c r="Q14" i="37" s="1"/>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K8" i="37"/>
  <c r="J8" i="37"/>
  <c r="G8" i="37"/>
  <c r="F8" i="37"/>
  <c r="I8" i="37" s="1"/>
  <c r="C8" i="37"/>
  <c r="P7" i="37"/>
  <c r="O7" i="37"/>
  <c r="O6" i="37" s="1"/>
  <c r="O34" i="37" s="1"/>
  <c r="N7" i="37"/>
  <c r="N6" i="37" s="1"/>
  <c r="N34" i="37" s="1"/>
  <c r="M7" i="37"/>
  <c r="M6" i="37" s="1"/>
  <c r="M34" i="37" s="1"/>
  <c r="L7" i="37"/>
  <c r="L6" i="37" s="1"/>
  <c r="L34" i="37" s="1"/>
  <c r="K7" i="37"/>
  <c r="K6" i="37" s="1"/>
  <c r="K34" i="37" s="1"/>
  <c r="J7" i="37"/>
  <c r="J6" i="37" s="1"/>
  <c r="J34" i="37" s="1"/>
  <c r="G7" i="37"/>
  <c r="G6" i="37" s="1"/>
  <c r="G34" i="37" s="1"/>
  <c r="C11" i="79" s="1"/>
  <c r="F7" i="37"/>
  <c r="F6" i="37" s="1"/>
  <c r="F34" i="37" s="1"/>
  <c r="C7" i="37"/>
  <c r="C6" i="37" s="1"/>
  <c r="C34" i="37" s="1"/>
  <c r="P6" i="37"/>
  <c r="P34" i="37" s="1"/>
  <c r="E6" i="37"/>
  <c r="E34" i="37" s="1"/>
  <c r="C13" i="79" s="1"/>
  <c r="D6" i="37"/>
  <c r="D34" i="37" s="1"/>
  <c r="C26" i="79"/>
  <c r="C22" i="79"/>
  <c r="C8" i="79"/>
  <c r="I34" i="37" l="1"/>
  <c r="C12" i="79" s="1"/>
  <c r="C10" i="79"/>
  <c r="I7" i="37"/>
  <c r="I6" i="37" s="1"/>
  <c r="Q10" i="37"/>
  <c r="Q22" i="37"/>
  <c r="Q8" i="37"/>
  <c r="Q7" i="37"/>
  <c r="Q6" i="37" s="1"/>
  <c r="Q34" i="37" s="1"/>
  <c r="C14" i="79" l="1"/>
  <c r="F6" i="107"/>
  <c r="E6" i="107"/>
  <c r="D6" i="107"/>
  <c r="C6" i="107"/>
  <c r="C32" i="79" l="1"/>
  <c r="H8" i="74"/>
  <c r="G38" i="94"/>
  <c r="F38" i="94"/>
  <c r="C34" i="79"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8" i="99"/>
  <c r="C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C37" i="72"/>
  <c r="D37" i="72"/>
  <c r="E37" i="72"/>
  <c r="H43" i="94"/>
  <c r="E43" i="94"/>
  <c r="H42" i="94"/>
  <c r="H41" i="94"/>
  <c r="H40" i="94"/>
  <c r="H39" i="94"/>
  <c r="H37" i="94"/>
  <c r="H36" i="94"/>
  <c r="H35" i="94"/>
  <c r="H34" i="94"/>
  <c r="H33" i="94"/>
  <c r="H32" i="94"/>
  <c r="H31" i="94"/>
  <c r="G30" i="94"/>
  <c r="F30" i="94"/>
  <c r="H17" i="94"/>
  <c r="H10" i="94"/>
  <c r="H9" i="94"/>
  <c r="G8" i="94"/>
  <c r="F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C68" i="69" l="1"/>
  <c r="H37" i="93"/>
  <c r="E37" i="93"/>
  <c r="H34" i="93"/>
  <c r="E34" i="93"/>
  <c r="E29" i="93"/>
  <c r="H13" i="93"/>
  <c r="E13" i="93"/>
  <c r="E63" i="92"/>
  <c r="C68" i="92"/>
  <c r="D68" i="92"/>
  <c r="H47" i="92"/>
  <c r="E47" i="92"/>
  <c r="H41" i="92"/>
  <c r="E30" i="92"/>
  <c r="H27" i="92"/>
  <c r="E27" i="92"/>
  <c r="H19" i="92"/>
  <c r="E19" i="92"/>
  <c r="H15" i="92"/>
  <c r="E15" i="92"/>
  <c r="H7" i="92"/>
  <c r="E24" i="92"/>
  <c r="E59" i="92"/>
  <c r="C43" i="93"/>
  <c r="E6" i="93"/>
  <c r="F43" i="93"/>
  <c r="G43" i="93"/>
  <c r="H30" i="94"/>
  <c r="C36" i="92"/>
  <c r="D53" i="92"/>
  <c r="H30" i="92"/>
  <c r="G53" i="92"/>
  <c r="D36" i="92"/>
  <c r="H29" i="93"/>
  <c r="E41" i="92"/>
  <c r="G36" i="92"/>
  <c r="F36" i="92"/>
  <c r="H8" i="94"/>
  <c r="H38" i="94"/>
  <c r="H6" i="93"/>
  <c r="D43" i="93"/>
  <c r="C53" i="92"/>
  <c r="H68" i="92"/>
  <c r="F53" i="92"/>
  <c r="E7" i="92"/>
  <c r="H24" i="92"/>
  <c r="F69" i="92" l="1"/>
  <c r="E68" i="92"/>
  <c r="G69" i="92"/>
  <c r="H29" i="94"/>
  <c r="C45" i="93"/>
  <c r="D45" i="93"/>
  <c r="G45" i="93"/>
  <c r="F45" i="93"/>
  <c r="H69" i="92"/>
  <c r="H53" i="92"/>
  <c r="D69" i="92"/>
  <c r="H36" i="92"/>
  <c r="E36" i="92"/>
  <c r="H43" i="93"/>
  <c r="E43" i="93"/>
  <c r="C69" i="92"/>
  <c r="E53" i="92"/>
  <c r="H28" i="94" l="1"/>
  <c r="E45" i="93"/>
  <c r="H45" i="93"/>
  <c r="E69" i="92"/>
  <c r="B1"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H27" i="94" l="1"/>
  <c r="G21" i="80"/>
  <c r="G6" i="71"/>
  <c r="F6" i="71"/>
  <c r="E6" i="71"/>
  <c r="D6" i="71"/>
  <c r="C6" i="71"/>
  <c r="D13" i="71" l="1"/>
  <c r="F13" i="71"/>
  <c r="E13" i="71"/>
  <c r="G13" i="71"/>
  <c r="C13" i="71"/>
  <c r="H26" i="94"/>
  <c r="B1" i="79"/>
  <c r="B1" i="36"/>
  <c r="B1" i="74"/>
  <c r="B1" i="64"/>
  <c r="B1" i="35"/>
  <c r="B1" i="69"/>
  <c r="B1" i="77"/>
  <c r="B1" i="28"/>
  <c r="B1" i="73"/>
  <c r="B1" i="72"/>
  <c r="B1" i="52"/>
  <c r="B1" i="71"/>
  <c r="B1" i="6"/>
  <c r="B18" i="105" l="1"/>
  <c r="H25" i="94"/>
  <c r="C21" i="77"/>
  <c r="D16" i="77"/>
  <c r="D17" i="77"/>
  <c r="D15" i="77"/>
  <c r="D12" i="77"/>
  <c r="D13" i="77"/>
  <c r="D11" i="77"/>
  <c r="D8" i="77"/>
  <c r="D9" i="77"/>
  <c r="D7" i="77"/>
  <c r="C20" i="77"/>
  <c r="C19" i="77"/>
  <c r="H24" i="94" l="1"/>
  <c r="D21" i="77"/>
  <c r="D19" i="77"/>
  <c r="D20" i="77"/>
  <c r="H23" i="94" l="1"/>
  <c r="H14" i="74"/>
  <c r="H22" i="94" l="1"/>
  <c r="C5" i="73"/>
  <c r="H21" i="94" l="1"/>
  <c r="S21" i="35"/>
  <c r="S20" i="35"/>
  <c r="S19" i="35"/>
  <c r="S18" i="35"/>
  <c r="S17" i="35"/>
  <c r="S16" i="35"/>
  <c r="S15" i="35"/>
  <c r="S14" i="35"/>
  <c r="S13" i="35"/>
  <c r="S12" i="35"/>
  <c r="S11" i="35"/>
  <c r="S10" i="35"/>
  <c r="S9" i="35"/>
  <c r="S8" i="35"/>
  <c r="H20" i="94" l="1"/>
  <c r="S22" i="35"/>
  <c r="H19" i="94" l="1"/>
  <c r="D22" i="35"/>
  <c r="E22" i="35"/>
  <c r="F22" i="35"/>
  <c r="G22" i="35"/>
  <c r="H22" i="35"/>
  <c r="I22" i="35"/>
  <c r="J22" i="35"/>
  <c r="K22" i="35"/>
  <c r="L22" i="35"/>
  <c r="M22" i="35"/>
  <c r="N22" i="35"/>
  <c r="O22" i="35"/>
  <c r="P22" i="35"/>
  <c r="Q22" i="35"/>
  <c r="R22" i="35"/>
  <c r="C22" i="35"/>
  <c r="H18" i="94" l="1"/>
  <c r="G22" i="74"/>
  <c r="F22" i="74"/>
  <c r="H16" i="94" l="1"/>
  <c r="V7" i="64"/>
  <c r="H13" i="74"/>
  <c r="H17" i="74"/>
  <c r="H21" i="74"/>
  <c r="G14" i="94" l="1"/>
  <c r="H15" i="94"/>
  <c r="F14" i="94"/>
  <c r="T21" i="64"/>
  <c r="U21" i="64"/>
  <c r="V9" i="64"/>
  <c r="H14" i="94" l="1"/>
  <c r="D22" i="74"/>
  <c r="E22" i="74"/>
  <c r="H22" i="74" l="1"/>
  <c r="H13" i="94"/>
  <c r="C8" i="73"/>
  <c r="C44" i="28"/>
  <c r="C13" i="73" l="1"/>
  <c r="H12" i="94"/>
  <c r="F11" i="94"/>
  <c r="G11" i="94"/>
  <c r="C32" i="28"/>
  <c r="C31" i="28" l="1"/>
  <c r="H11" i="94"/>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53" i="28" l="1"/>
  <c r="B10" i="105"/>
  <c r="C42" i="28"/>
  <c r="C6" i="28"/>
  <c r="B9" i="105" l="1"/>
  <c r="C29" i="28"/>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1" i="105" l="1"/>
  <c r="B22" i="105"/>
  <c r="B23" i="105"/>
  <c r="F33" i="80" l="1"/>
  <c r="G33" i="80" l="1"/>
  <c r="G37" i="80" l="1"/>
  <c r="G39" i="80" l="1"/>
  <c r="E33" i="94" l="1"/>
  <c r="E34" i="94"/>
  <c r="E24" i="94"/>
  <c r="E10" i="94"/>
  <c r="E37" i="94"/>
  <c r="E23" i="94"/>
  <c r="E27" i="94"/>
  <c r="E18" i="94"/>
  <c r="E28" i="94"/>
  <c r="E19" i="94"/>
  <c r="E29" i="94"/>
  <c r="D17" i="94"/>
  <c r="E20" i="94"/>
  <c r="C38" i="94" l="1"/>
  <c r="E41" i="94"/>
  <c r="D8" i="94"/>
  <c r="E22" i="94"/>
  <c r="E26" i="94"/>
  <c r="E15" i="94"/>
  <c r="E42" i="94"/>
  <c r="E35" i="94"/>
  <c r="E39" i="94"/>
  <c r="E25" i="94"/>
  <c r="E31" i="94"/>
  <c r="C30" i="94"/>
  <c r="E36" i="94"/>
  <c r="D38" i="94"/>
  <c r="E16" i="94"/>
  <c r="E13" i="94"/>
  <c r="C11" i="94"/>
  <c r="E12" i="94"/>
  <c r="E32" i="94"/>
  <c r="E40" i="94"/>
  <c r="D14" i="94"/>
  <c r="D11" i="94"/>
  <c r="E21" i="94"/>
  <c r="D30" i="94"/>
  <c r="C8" i="94"/>
  <c r="E9" i="94"/>
  <c r="C17" i="94"/>
  <c r="E17" i="94" l="1"/>
  <c r="E11" i="94"/>
  <c r="C14" i="94"/>
  <c r="E8" i="94"/>
  <c r="E30" i="94"/>
  <c r="E38" i="94"/>
  <c r="E14" i="9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<sst xmlns="http://schemas.openxmlformats.org/spreadsheetml/2006/main" count="1643" uniqueCount="1031">
  <si>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</si>
  <si>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</si>
  <si>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</si>
  <si>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</si>
  <si>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</si>
  <si>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</si>
  <si>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</si>
  <si>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</si>
  <si>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</si>
  <si>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</si>
  <si>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</si>
  <si>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</si>
  <si>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</si>
  <si>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</si>
  <si>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</si>
  <si>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</si>
  <si>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</si>
  <si>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</si>
  <si>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</si>
  <si>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</si>
  <si>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</si>
  <si>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</si>
  <si>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</si>
  <si>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</si>
  <si>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</si>
  <si>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</si>
  <si>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</si>
  <si>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</si>
  <si>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</si>
  <si>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</si>
  <si>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</si>
  <si>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</si>
  <si>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</si>
  <si>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</si>
  <si>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</si>
  <si>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</si>
  <si>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</si>
  <si>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</si>
  <si>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</si>
  <si>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</si>
  <si>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</si>
  <si>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</si>
  <si>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</si>
  <si>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</si>
  <si>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</si>
  <si>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</si>
  <si>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</si>
  <si>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</si>
  <si>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</si>
  <si>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</si>
  <si>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</si>
  <si>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</si>
  <si>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</si>
  <si>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</si>
  <si>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</si>
  <si>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</si>
  <si>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</si>
  <si>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</si>
  <si>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</si>
  <si>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</si>
  <si>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</si>
  <si>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</si>
  <si>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</si>
  <si>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</si>
  <si>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</si>
  <si>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</si>
  <si>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</si>
  <si>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</si>
  <si>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</si>
  <si>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</si>
  <si>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</si>
  <si>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</si>
  <si>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</si>
  <si>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</si>
  <si>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</si>
  <si>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</si>
  <si>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</si>
  <si>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</si>
  <si>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</si>
  <si>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</si>
  <si>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</si>
  <si>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</si>
  <si>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</si>
  <si>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</si>
  <si>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</si>
  <si>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</si>
  <si>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</si>
  <si>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</si>
  <si>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</si>
  <si>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</si>
  <si>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</si>
  <si>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</si>
  <si>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</si>
  <si>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</si>
  <si>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</si>
  <si>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</si>
  <si>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</si>
  <si>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</si>
  <si>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</si>
  <si>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</si>
  <si>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</si>
  <si>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</si>
  <si>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</si>
  <si>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</si>
  <si>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</si>
  <si>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</si>
  <si>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</si>
  <si>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</si>
  <si>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</si>
  <si>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</si>
  <si>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</si>
  <si>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</si>
  <si>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</si>
  <si>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</si>
  <si>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</si>
  <si>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</si>
  <si>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</si>
  <si>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</si>
  <si>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</si>
  <si>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</si>
  <si>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</si>
  <si>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</si>
  <si>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</si>
  <si>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</si>
  <si>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</si>
  <si>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</si>
  <si>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</si>
  <si>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</si>
  <si>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</si>
  <si>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</si>
  <si>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</si>
  <si>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</si>
  <si>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</si>
  <si>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</si>
  <si>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</si>
  <si>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</si>
  <si>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</si>
  <si>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</si>
  <si>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</si>
  <si>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</si>
  <si>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</si>
  <si>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</si>
  <si>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</si>
  <si>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</si>
  <si>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</si>
  <si>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</si>
  <si>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</si>
  <si>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</si>
  <si>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</si>
  <si>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</si>
  <si>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</si>
  <si>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</si>
  <si>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</si>
  <si>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</si>
  <si>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</si>
  <si>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</si>
  <si>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</si>
  <si>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</si>
  <si>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</si>
  <si>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</si>
  <si>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</si>
  <si>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</si>
  <si>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</si>
  <si>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</si>
  <si>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</si>
  <si>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</si>
  <si>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</si>
  <si>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</si>
  <si>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</si>
  <si>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</si>
  <si>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</si>
  <si>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</si>
  <si>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</si>
  <si>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</si>
  <si>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</si>
  <si>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</si>
  <si>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</si>
  <si>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</si>
  <si>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</si>
  <si>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</si>
  <si>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</si>
  <si>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</si>
  <si>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</si>
  <si>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</si>
  <si>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</si>
  <si>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</si>
  <si>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</si>
  <si>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</si>
  <si>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</si>
  <si>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</si>
  <si>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</si>
  <si>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</si>
  <si>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</si>
  <si>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</si>
  <si>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</si>
  <si>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</si>
  <si>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</si>
  <si>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</si>
  <si>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</si>
  <si>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</si>
  <si>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</si>
  <si>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</si>
  <si>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</si>
  <si>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</si>
  <si>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</si>
  <si>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</si>
  <si>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</si>
  <si>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</si>
  <si>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</si>
  <si>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</si>
  <si>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</si>
  <si>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</si>
  <si>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</si>
  <si>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</si>
  <si>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</si>
  <si>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</si>
  <si>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</si>
  <si>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</si>
  <si>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</si>
  <si>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</si>
  <si>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</si>
  <si>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</si>
  <si>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</si>
  <si>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</si>
  <si>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</si>
  <si>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</si>
  <si>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</si>
  <si>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</si>
  <si>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</si>
  <si>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</si>
  <si>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</si>
  <si>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</si>
  <si>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</si>
  <si>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</si>
  <si>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</si>
  <si>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</si>
  <si>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</si>
  <si>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</si>
  <si>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</si>
  <si>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</si>
  <si>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</si>
  <si>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</si>
  <si>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</si>
  <si>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</si>
  <si>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</si>
  <si>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</si>
  <si>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</si>
  <si>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</si>
  <si>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</si>
  <si>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</si>
  <si>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</si>
  <si>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</si>
  <si>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</si>
  <si>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</si>
  <si>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</si>
  <si>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</si>
  <si>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</si>
  <si>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</si>
  <si>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</si>
  <si>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</si>
  <si>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</si>
  <si>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</si>
  <si>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</si>
  <si>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</si>
  <si>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</si>
  <si>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</si>
  <si>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</si>
  <si>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</si>
  <si>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</si>
  <si>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</si>
  <si>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</si>
  <si>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</si>
  <si>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</si>
  <si>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</si>
  <si>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</si>
  <si>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</si>
  <si>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</si>
  <si>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</si>
  <si>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</si>
  <si>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</si>
  <si>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</si>
  <si>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</si>
  <si>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</si>
  <si>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</si>
  <si>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</si>
  <si>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</si>
  <si>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</si>
  <si>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</si>
  <si>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</si>
  <si>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</si>
  <si>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</si>
  <si>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</si>
  <si>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</si>
  <si>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</si>
  <si>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</si>
  <si>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</si>
  <si>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</si>
  <si>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</si>
  <si>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</si>
  <si>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</si>
  <si>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</si>
  <si>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</si>
  <si>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</si>
  <si>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</si>
  <si>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</si>
  <si>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</si>
  <si>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</si>
  <si>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</si>
  <si>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</si>
  <si>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</si>
  <si>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</si>
  <si>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</si>
  <si>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</si>
  <si>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</si>
  <si>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</si>
  <si>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</si>
  <si>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</si>
  <si>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</si>
  <si>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</si>
  <si>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</si>
  <si>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</si>
  <si>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</si>
  <si>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</si>
  <si>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</si>
  <si>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</si>
  <si>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</si>
  <si>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</si>
  <si>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</si>
  <si>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</si>
  <si>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</si>
  <si>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</si>
  <si>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</si>
  <si>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</si>
  <si>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</si>
  <si>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</si>
  <si>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</si>
  <si>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</si>
  <si>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</si>
  <si>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</si>
  <si>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</si>
  <si>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</si>
  <si>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</si>
  <si>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</si>
  <si>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</si>
  <si>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</si>
  <si>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</si>
  <si>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</si>
  <si>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</si>
  <si>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</si>
  <si>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</si>
  <si>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</si>
  <si>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</si>
  <si>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</si>
  <si>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</si>
  <si>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</si>
  <si>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</si>
  <si>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</si>
  <si>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</si>
  <si>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</si>
  <si>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</si>
  <si>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</si>
  <si>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</si>
  <si>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</si>
  <si>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</si>
  <si>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</si>
  <si>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</si>
  <si>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</si>
  <si>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</si>
  <si>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</si>
  <si>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</si>
  <si>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</si>
  <si>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</si>
  <si>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</si>
  <si>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</si>
  <si>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</si>
  <si>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</si>
  <si>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</si>
  <si>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</si>
  <si>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</si>
  <si>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</si>
  <si>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</si>
  <si>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</si>
  <si>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</si>
  <si>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</si>
  <si>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</si>
  <si>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</si>
  <si>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</si>
  <si>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</si>
  <si>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</si>
  <si>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</si>
  <si>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</si>
  <si>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</si>
  <si>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</si>
  <si>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</si>
  <si>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</si>
  <si>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</si>
  <si>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</si>
  <si>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</si>
  <si>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</si>
  <si>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</si>
  <si>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</si>
  <si>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</si>
  <si>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</si>
  <si>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</si>
  <si>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</si>
  <si>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</si>
  <si>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</si>
  <si>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</si>
  <si>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</si>
  <si>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</si>
  <si>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</si>
  <si>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</si>
  <si>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</si>
  <si>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</si>
  <si>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</si>
  <si>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</si>
  <si>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</si>
  <si>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</si>
  <si>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</si>
  <si>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</si>
  <si>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</si>
  <si>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</si>
  <si>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</si>
  <si>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</si>
  <si>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</si>
  <si>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</si>
  <si>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</si>
  <si>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</si>
  <si>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</si>
  <si>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</si>
  <si>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</si>
  <si>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</si>
  <si>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</si>
  <si>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</si>
  <si>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</si>
  <si>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</si>
  <si>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</si>
  <si>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</si>
  <si>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</si>
  <si>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</si>
  <si>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</si>
  <si>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</si>
  <si>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</si>
  <si>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</si>
  <si>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</si>
  <si>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</si>
  <si>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</si>
  <si>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</si>
  <si>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</si>
  <si>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</si>
  <si>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</si>
  <si>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</si>
  <si>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</si>
  <si>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</si>
  <si>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</si>
  <si>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</si>
  <si>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</si>
  <si>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</si>
  <si>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</si>
  <si>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</si>
  <si>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</si>
  <si>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</si>
  <si>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</si>
  <si>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</si>
  <si>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</si>
  <si>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</si>
  <si>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</si>
  <si>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</si>
  <si>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</si>
  <si>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</si>
  <si>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</si>
  <si>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</si>
  <si>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</si>
  <si>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</si>
  <si>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</si>
  <si>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</si>
  <si>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</si>
  <si>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</si>
  <si>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</si>
  <si>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</si>
  <si>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</si>
  <si>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</si>
  <si>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</si>
  <si>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</si>
  <si>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</si>
  <si>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</si>
  <si>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</si>
  <si>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</si>
  <si>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</si>
  <si>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</si>
  <si>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</si>
  <si>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</si>
  <si>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</si>
  <si>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</si>
  <si>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</si>
  <si>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</si>
  <si>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</si>
  <si>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</si>
  <si>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</si>
  <si>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</si>
  <si>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</si>
  <si>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</si>
  <si>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</si>
  <si>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</si>
  <si>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</si>
  <si>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</si>
  <si>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</si>
  <si>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</si>
  <si>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</si>
  <si>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</si>
  <si>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</si>
  <si>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</si>
  <si>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</si>
  <si>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</si>
  <si>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</si>
  <si>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</si>
  <si>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</si>
  <si>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</si>
  <si>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</si>
  <si>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</si>
  <si>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</si>
  <si>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</si>
  <si>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</si>
  <si>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</si>
  <si>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</si>
  <si>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</si>
  <si>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</si>
  <si>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</si>
  <si>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</si>
  <si>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</si>
  <si>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</si>
  <si>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</si>
  <si>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</si>
  <si>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</si>
  <si>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</si>
  <si>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</si>
  <si>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</si>
  <si>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</si>
  <si>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</si>
  <si>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</si>
  <si>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</si>
  <si>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</si>
  <si>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</si>
  <si>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</si>
  <si>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</si>
  <si>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</si>
  <si>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</si>
  <si>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</si>
  <si>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</si>
  <si>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</si>
  <si>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</si>
  <si>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</si>
  <si>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</si>
  <si>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</si>
  <si>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</si>
  <si>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</si>
  <si>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</si>
  <si>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</si>
  <si>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</si>
  <si>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</si>
  <si>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</si>
  <si>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</si>
  <si>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</si>
  <si>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</si>
  <si>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</si>
  <si>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</si>
  <si>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</si>
  <si>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</si>
  <si>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</si>
  <si>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</si>
  <si>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</si>
  <si>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</si>
  <si>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</si>
  <si>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</si>
  <si>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</si>
  <si>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</si>
  <si>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</si>
  <si>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</si>
  <si>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</si>
  <si>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</si>
  <si>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</si>
  <si>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</si>
  <si>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</si>
  <si>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</si>
  <si>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</si>
  <si>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</si>
  <si>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</si>
  <si>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</si>
  <si>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</si>
  <si>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</si>
  <si>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</si>
  <si>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</si>
  <si>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</si>
  <si>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</si>
  <si>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</si>
  <si>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</si>
  <si>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</si>
  <si>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</si>
  <si>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</si>
  <si>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</si>
  <si>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</si>
  <si>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</si>
  <si>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</si>
  <si>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</si>
  <si>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</si>
  <si>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</si>
  <si>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</si>
  <si>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</si>
  <si>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</si>
  <si>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</si>
  <si>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</si>
  <si>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</si>
  <si>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</si>
  <si>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</si>
  <si>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</si>
  <si>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</si>
  <si>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</si>
  <si>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</si>
  <si>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</si>
  <si>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</si>
  <si>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</si>
  <si>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</si>
  <si>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</si>
  <si>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</si>
  <si>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</si>
  <si>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</si>
  <si>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</si>
  <si>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</si>
  <si>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</si>
  <si>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</si>
  <si>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</si>
  <si>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</si>
  <si>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</si>
  <si>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</si>
  <si>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</si>
  <si>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</si>
  <si>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</si>
  <si>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</si>
  <si>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</si>
  <si>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</si>
  <si>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</si>
  <si>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</si>
  <si>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</si>
  <si>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</si>
  <si>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</si>
  <si>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</si>
  <si>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</si>
  <si>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</si>
  <si>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</si>
  <si>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</si>
  <si>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</si>
  <si>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</si>
  <si>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</si>
  <si>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</si>
  <si>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</si>
  <si>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</si>
  <si>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</si>
  <si>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</si>
  <si>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</si>
  <si>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</si>
  <si>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</si>
  <si>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</si>
  <si>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</si>
  <si>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</si>
  <si>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</si>
  <si>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</si>
  <si>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</si>
  <si>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</si>
  <si>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</si>
  <si>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</si>
  <si>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</si>
  <si>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</si>
  <si>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</si>
  <si>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</si>
  <si>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</si>
  <si>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</si>
  <si>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</si>
  <si>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</si>
  <si>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</si>
  <si>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</si>
  <si>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</si>
  <si>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</si>
  <si>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</si>
  <si>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</si>
  <si>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</si>
  <si>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</si>
  <si>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</si>
  <si>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</si>
  <si>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</si>
  <si>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</si>
  <si>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</si>
  <si>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</si>
  <si>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</si>
  <si>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</si>
  <si>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</si>
  <si>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</si>
  <si>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</si>
  <si>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</si>
  <si>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</si>
  <si>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</si>
  <si>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</si>
  <si>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</si>
  <si>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</si>
  <si>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</si>
  <si>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</si>
  <si>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</si>
  <si>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</si>
  <si>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</si>
  <si>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</si>
  <si>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</si>
  <si>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</si>
  <si>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</si>
  <si>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</si>
  <si>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</si>
  <si>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</si>
  <si>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</si>
  <si>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</si>
  <si>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</si>
  <si>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</si>
  <si>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</si>
  <si>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</si>
  <si>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</si>
  <si>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</si>
  <si>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</si>
  <si>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</si>
  <si>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</si>
  <si>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</si>
  <si>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</si>
  <si>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</si>
  <si>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</si>
  <si>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</si>
  <si>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</si>
  <si>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</si>
  <si>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</si>
  <si>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</si>
  <si>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</si>
  <si>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</si>
  <si>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</si>
  <si>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</si>
  <si>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</si>
  <si>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</si>
  <si>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</si>
  <si>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</si>
  <si>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</si>
  <si>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</si>
  <si>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</si>
  <si>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</si>
  <si>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</si>
  <si>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</si>
  <si>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</si>
  <si>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</si>
  <si>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</si>
  <si>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</si>
  <si>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</si>
  <si>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</si>
  <si>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</si>
  <si>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</si>
  <si>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</si>
  <si>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</si>
  <si>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</si>
  <si>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</si>
  <si>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</si>
  <si>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</si>
  <si>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</si>
  <si>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</si>
  <si>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</si>
  <si>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</si>
  <si>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</si>
  <si>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</si>
  <si>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</si>
  <si>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</si>
  <si>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</si>
  <si>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</si>
  <si>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</si>
  <si>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</si>
  <si>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</si>
  <si>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</si>
  <si>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</si>
  <si>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</si>
  <si>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</si>
  <si>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</si>
  <si>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</si>
  <si>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</si>
  <si>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</si>
  <si>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</si>
  <si>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</si>
  <si>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</si>
  <si>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</si>
  <si>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</si>
  <si>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</si>
  <si>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</si>
  <si>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</si>
  <si>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</si>
  <si>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</si>
  <si>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</si>
  <si>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</si>
  <si>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</si>
  <si>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</si>
  <si>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</si>
  <si>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</si>
  <si>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</si>
  <si>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</si>
  <si>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</si>
  <si>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</si>
  <si>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</si>
  <si>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</si>
  <si>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</si>
  <si>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</si>
  <si>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</si>
  <si>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</si>
  <si>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</si>
  <si>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</si>
  <si>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</si>
  <si>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</si>
  <si>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</si>
  <si>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</si>
  <si>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</si>
  <si>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</si>
  <si>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</si>
  <si>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</si>
  <si>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</si>
  <si>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</si>
  <si>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</si>
  <si>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</si>
  <si>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</si>
  <si>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</si>
  <si>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</si>
  <si>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</si>
  <si>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</si>
  <si>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</si>
  <si>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</si>
  <si>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</si>
  <si>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</si>
  <si>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</si>
  <si>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</si>
  <si>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</si>
  <si>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</si>
  <si>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</si>
  <si>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</si>
  <si>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</si>
  <si>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</si>
  <si>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</si>
  <si>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</si>
  <si>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</si>
  <si>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</si>
  <si>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</si>
  <si>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</si>
  <si>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</si>
  <si>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</si>
  <si>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</si>
  <si>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</si>
  <si>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</si>
  <si>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</si>
  <si>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</si>
  <si>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</si>
  <si>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</si>
  <si>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</si>
  <si>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</si>
  <si>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</si>
  <si>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</si>
  <si>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</si>
  <si>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</si>
  <si>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</si>
  <si>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</si>
  <si>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</si>
  <si>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</si>
  <si>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</si>
  <si>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</si>
  <si>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</si>
  <si>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</si>
  <si>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</si>
  <si>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</si>
  <si>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</si>
  <si>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</si>
  <si>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</si>
  <si>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</si>
  <si>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</si>
  <si>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</si>
  <si>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</si>
  <si>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</si>
  <si>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</si>
  <si>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</si>
  <si>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</si>
  <si>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</si>
  <si>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</si>
  <si>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</si>
  <si>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</si>
  <si>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</si>
  <si>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</si>
  <si>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</si>
  <si>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</si>
  <si>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</si>
  <si>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</si>
  <si>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</si>
  <si>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</si>
  <si>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</si>
  <si>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</si>
  <si>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</si>
  <si>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</si>
  <si>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</si>
  <si>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</si>
  <si>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</si>
  <si>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</si>
  <si>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</si>
  <si>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</si>
  <si>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</si>
  <si>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</si>
  <si>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</si>
  <si>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</si>
  <si>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</si>
  <si>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</si>
  <si>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</si>
  <si>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</si>
  <si>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</si>
  <si>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</si>
  <si>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</si>
  <si>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</si>
  <si>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</si>
  <si>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</si>
  <si>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</si>
  <si>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</si>
  <si>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</si>
  <si>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</si>
  <si>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</si>
  <si>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</si>
  <si>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</si>
  <si>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</si>
  <si>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</si>
  <si>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</si>
  <si>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</si>
  <si>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</si>
  <si>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</si>
  <si>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</si>
  <si>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</si>
  <si>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</si>
  <si>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</si>
  <si>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</si>
  <si>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</si>
  <si>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</si>
  <si>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</si>
  <si>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</si>
  <si>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</si>
  <si>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</si>
  <si>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</si>
  <si>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</si>
  <si>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</si>
  <si>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</si>
  <si>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</si>
  <si>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</si>
  <si>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</si>
  <si>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</si>
  <si>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</si>
  <si>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</si>
  <si>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</si>
  <si>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</si>
  <si>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</si>
  <si>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</si>
  <si>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</si>
  <si>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</si>
  <si>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</si>
  <si>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</si>
  <si>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</si>
  <si>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</si>
  <si>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</si>
  <si>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</si>
  <si>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</si>
  <si>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</si>
  <si>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</si>
  <si>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</si>
  <si>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</si>
  <si>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</si>
  <si>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</si>
  <si>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</si>
  <si>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</si>
  <si>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</si>
  <si>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</si>
  <si>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</si>
  <si>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</si>
  <si>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</si>
  <si>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</si>
  <si>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</si>
  <si>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</si>
  <si>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</si>
  <si>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</si>
  <si>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</si>
  <si>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</si>
  <si>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</si>
  <si>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</si>
  <si>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</si>
  <si>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</si>
  <si>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</si>
  <si>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</si>
  <si>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</si>
  <si>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</si>
  <si>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</si>
  <si>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</si>
  <si>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</si>
  <si>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</si>
  <si>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</si>
  <si>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"ბანკი ქართუ"</t>
  </si>
  <si>
    <t>ნ. ხაინდრავა</t>
  </si>
  <si>
    <t>ზ.გელენიძე</t>
  </si>
  <si>
    <t>www.cartubank.ge</t>
  </si>
  <si>
    <t xml:space="preserve">                                                                             საბალანსო აქტივები                                                                                                         
                                                                                                                                                                                                                                                                                                            რისკის კლასები</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</si>
  <si>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</si>
  <si>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</si>
  <si>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</si>
  <si>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</si>
  <si>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</si>
  <si>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</si>
  <si>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</si>
  <si>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 xml:space="preserve">ირინა ქინქლაძე </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</si>
  <si>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</si>
  <si>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</si>
  <si>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</si>
  <si>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</si>
  <si>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</si>
  <si>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</si>
  <si>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</si>
  <si>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</si>
  <si>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</si>
  <si>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</si>
  <si>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</si>
  <si>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
გენერალური დირექტორის მოადგილე - ადმინისტრაციული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</si>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</sst>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9"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9"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9"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68"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9"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21">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3" xfId="0" applyFont="1" applyBorder="1"/>
    <xf numFmtId="0" fontId="20" fillId="0" borderId="21" xfId="0" applyFont="1" applyBorder="1" applyAlignment="1">
      <alignment horizontal="center" vertical="center" wrapText="1"/>
    </xf>
    <xf numFmtId="0" fontId="4" fillId="0" borderId="54"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9" xfId="0" applyNumberFormat="1" applyFont="1" applyBorder="1" applyAlignment="1">
      <alignment horizontal="center"/>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60" xfId="0" applyNumberFormat="1" applyFont="1" applyBorder="1" applyAlignment="1">
      <alignment horizontal="center"/>
    </xf>
    <xf numFmtId="167" fontId="23"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5" xfId="0" applyNumberFormat="1" applyFont="1" applyBorder="1" applyAlignment="1">
      <alignment horizontal="right" vertical="center"/>
    </xf>
    <xf numFmtId="49" fontId="106" fillId="0" borderId="78" xfId="0" applyNumberFormat="1" applyFont="1" applyBorder="1" applyAlignment="1">
      <alignment horizontal="right" vertical="center"/>
    </xf>
    <xf numFmtId="49" fontId="106" fillId="0" borderId="83" xfId="0" applyNumberFormat="1" applyFont="1" applyBorder="1" applyAlignment="1">
      <alignment horizontal="right" vertical="center"/>
    </xf>
    <xf numFmtId="0" fontId="106" fillId="0" borderId="0" xfId="0" applyFont="1" applyAlignment="1">
      <alignment horizontal="left"/>
    </xf>
    <xf numFmtId="0" fontId="106" fillId="0" borderId="83"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4" fillId="35" borderId="22" xfId="0" applyNumberFormat="1" applyFont="1" applyFill="1" applyBorder="1"/>
    <xf numFmtId="193" fontId="4" fillId="35" borderId="50"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1" xfId="0" applyNumberFormat="1" applyFont="1" applyFill="1" applyBorder="1"/>
    <xf numFmtId="0" fontId="4" fillId="0" borderId="25" xfId="0" applyFont="1" applyBorder="1" applyAlignment="1">
      <alignment wrapText="1"/>
    </xf>
    <xf numFmtId="0" fontId="4" fillId="0" borderId="3" xfId="0" applyFont="1" applyBorder="1" applyAlignment="1">
      <alignment horizontal="center" vertical="center" wrapText="1"/>
    </xf>
    <xf numFmtId="0" fontId="6" fillId="0" borderId="0" xfId="0" applyFont="1" applyAlignment="1">
      <alignment horizontal="center" wrapText="1"/>
    </xf>
    <xf numFmtId="9" fontId="4" fillId="0" borderId="19" xfId="20961" applyFont="1" applyBorder="1"/>
    <xf numFmtId="167" fontId="6" fillId="35" borderId="22" xfId="0" applyNumberFormat="1" applyFont="1" applyFill="1" applyBorder="1" applyAlignment="1">
      <alignment horizontal="center" vertical="center"/>
    </xf>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91" xfId="20" applyBorder="1"/>
    <xf numFmtId="0" fontId="4" fillId="0" borderId="7" xfId="0" applyFont="1" applyBorder="1" applyAlignment="1">
      <alignment vertical="center"/>
    </xf>
    <xf numFmtId="0" fontId="4" fillId="0" borderId="97" xfId="0" applyFont="1" applyBorder="1" applyAlignment="1">
      <alignment vertical="center"/>
    </xf>
    <xf numFmtId="0" fontId="6" fillId="0" borderId="97" xfId="0" applyFont="1" applyBorder="1" applyAlignment="1">
      <alignment vertical="center"/>
    </xf>
    <xf numFmtId="0" fontId="4" fillId="0" borderId="16"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6" fillId="36" borderId="28" xfId="20" applyBorder="1"/>
    <xf numFmtId="169" fontId="26" fillId="36" borderId="109" xfId="20" applyBorder="1"/>
    <xf numFmtId="169" fontId="26" fillId="36" borderId="99" xfId="20" applyBorder="1"/>
    <xf numFmtId="169" fontId="26" fillId="36" borderId="54" xfId="20" applyBorder="1"/>
    <xf numFmtId="0" fontId="4" fillId="3" borderId="62" xfId="0" applyFont="1" applyFill="1" applyBorder="1" applyAlignment="1">
      <alignment horizontal="center" vertical="center"/>
    </xf>
    <xf numFmtId="0" fontId="4" fillId="3" borderId="0" xfId="0" applyFont="1" applyFill="1" applyAlignment="1">
      <alignment vertical="center"/>
    </xf>
    <xf numFmtId="0" fontId="4" fillId="0" borderId="68" xfId="0" applyFont="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7" xfId="0" applyFont="1" applyBorder="1" applyAlignment="1">
      <alignment horizontal="center" vertical="center" wrapText="1"/>
    </xf>
    <xf numFmtId="0" fontId="106" fillId="0" borderId="85"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0" xfId="0" applyFont="1" applyFill="1" applyBorder="1" applyAlignment="1">
      <alignment vertical="center"/>
    </xf>
    <xf numFmtId="0" fontId="4" fillId="0" borderId="114"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7"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14" fontId="7" fillId="3" borderId="97" xfId="8" quotePrefix="1" applyNumberFormat="1" applyFont="1" applyFill="1" applyBorder="1" applyAlignment="1" applyProtection="1">
      <alignment horizontal="left" vertical="center" wrapText="1" indent="3"/>
      <protection locked="0"/>
    </xf>
    <xf numFmtId="0" fontId="11" fillId="0" borderId="97" xfId="17" applyFill="1" applyBorder="1" applyAlignment="1" applyProtection="1"/>
    <xf numFmtId="49" fontId="109" fillId="0" borderId="114" xfId="0" applyNumberFormat="1" applyFont="1" applyBorder="1" applyAlignment="1">
      <alignment horizontal="right" vertical="center" wrapText="1"/>
    </xf>
    <xf numFmtId="0" fontId="7" fillId="3" borderId="97" xfId="20960" applyFont="1" applyFill="1" applyBorder="1"/>
    <xf numFmtId="0" fontId="103" fillId="0" borderId="97" xfId="20960" applyFont="1" applyBorder="1" applyAlignment="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9" fillId="0" borderId="97" xfId="0" applyNumberFormat="1" applyFont="1" applyBorder="1" applyAlignment="1">
      <alignment horizontal="right" vertical="center" wrapText="1"/>
    </xf>
    <xf numFmtId="0" fontId="11" fillId="0" borderId="97" xfId="17" applyFill="1" applyBorder="1" applyAlignment="1" applyProtection="1">
      <alignment horizontal="lef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9"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6" xfId="0" applyNumberFormat="1" applyFont="1" applyFill="1" applyBorder="1" applyAlignment="1">
      <alignment vertical="center" wrapText="1"/>
    </xf>
    <xf numFmtId="0" fontId="6" fillId="0" borderId="22" xfId="0" applyFont="1" applyBorder="1" applyAlignment="1">
      <alignment vertical="center" wrapText="1"/>
    </xf>
    <xf numFmtId="0" fontId="4" fillId="0" borderId="112" xfId="0" applyFont="1" applyBorder="1"/>
    <xf numFmtId="0" fontId="4" fillId="0" borderId="23" xfId="0" applyFont="1" applyBorder="1"/>
    <xf numFmtId="0" fontId="9" fillId="0" borderId="112" xfId="0" applyFont="1" applyBorder="1"/>
    <xf numFmtId="0" fontId="9" fillId="0" borderId="112" xfId="0" applyFont="1" applyBorder="1" applyAlignment="1">
      <alignment wrapText="1"/>
    </xf>
    <xf numFmtId="0" fontId="10" fillId="0" borderId="17" xfId="0" applyFont="1" applyBorder="1" applyAlignment="1">
      <alignment horizontal="center"/>
    </xf>
    <xf numFmtId="0" fontId="10" fillId="0" borderId="11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7" xfId="0" applyFont="1" applyBorder="1" applyAlignment="1">
      <alignment horizontal="center" vertical="center" wrapText="1"/>
    </xf>
    <xf numFmtId="0" fontId="16" fillId="0" borderId="97" xfId="0" applyFont="1" applyBorder="1" applyAlignment="1">
      <alignment horizontal="left" vertical="center" wrapText="1"/>
    </xf>
    <xf numFmtId="193" fontId="7"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7"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6"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6" fillId="0" borderId="21" xfId="0" applyFont="1" applyBorder="1"/>
    <xf numFmtId="0" fontId="6" fillId="0" borderId="22" xfId="0" applyFont="1" applyBorder="1" applyAlignment="1">
      <alignment wrapText="1"/>
    </xf>
    <xf numFmtId="169"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Border="1" applyAlignment="1">
      <alignment horizontal="left" vertical="center" wrapText="1"/>
    </xf>
    <xf numFmtId="0" fontId="6" fillId="3" borderId="0" xfId="0" applyFont="1" applyFill="1" applyAlignment="1">
      <alignment horizontal="center"/>
    </xf>
    <xf numFmtId="0" fontId="106" fillId="0" borderId="85" xfId="0" applyFont="1" applyBorder="1" applyAlignment="1">
      <alignment horizontal="left" vertical="center"/>
    </xf>
    <xf numFmtId="0" fontId="106" fillId="0" borderId="83" xfId="0" applyFont="1" applyBorder="1" applyAlignment="1">
      <alignment vertical="center" wrapText="1"/>
    </xf>
    <xf numFmtId="0" fontId="106" fillId="0" borderId="83"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7"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7" xfId="0" applyFont="1" applyBorder="1" applyAlignment="1">
      <alignment horizontal="center" vertical="center"/>
    </xf>
    <xf numFmtId="0" fontId="130" fillId="3" borderId="97" xfId="21414" applyFont="1" applyFill="1" applyBorder="1" applyAlignment="1">
      <alignment horizontal="left" vertical="center" wrapText="1"/>
    </xf>
    <xf numFmtId="0" fontId="131" fillId="0" borderId="97" xfId="21414" applyFont="1" applyBorder="1" applyAlignment="1">
      <alignment horizontal="left" vertical="center" wrapText="1" indent="1"/>
    </xf>
    <xf numFmtId="0" fontId="132" fillId="3" borderId="97" xfId="21414" applyFont="1" applyFill="1" applyBorder="1" applyAlignment="1">
      <alignment horizontal="left" vertical="center" wrapText="1"/>
    </xf>
    <xf numFmtId="0" fontId="131" fillId="3" borderId="97"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7" xfId="21414" applyFont="1" applyBorder="1" applyAlignment="1">
      <alignment horizontal="left" vertical="center" wrapText="1" indent="1"/>
    </xf>
    <xf numFmtId="0" fontId="132" fillId="0" borderId="97" xfId="21414" applyFont="1" applyBorder="1" applyAlignment="1">
      <alignment horizontal="left" vertical="center" wrapText="1"/>
    </xf>
    <xf numFmtId="0" fontId="134" fillId="0" borderId="97"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5" xfId="0" applyNumberFormat="1" applyFont="1" applyBorder="1" applyAlignment="1">
      <alignment horizontal="center"/>
    </xf>
    <xf numFmtId="167" fontId="18" fillId="0" borderId="57"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3" xfId="0" applyFont="1" applyBorder="1"/>
    <xf numFmtId="0" fontId="116" fillId="0" borderId="68"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6" xfId="0" applyFont="1" applyFill="1" applyBorder="1" applyAlignment="1">
      <alignment horizontal="center" vertical="center"/>
    </xf>
    <xf numFmtId="0" fontId="144" fillId="83" borderId="17"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7"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02" fillId="0" borderId="146" xfId="0" applyFont="1" applyBorder="1"/>
    <xf numFmtId="14" fontId="4" fillId="0" borderId="0" xfId="0" applyNumberFormat="1" applyFont="1" applyAlignment="1">
      <alignment horizontal="left"/>
    </xf>
    <xf numFmtId="10" fontId="9" fillId="2" borderId="97" xfId="20961" applyNumberFormat="1" applyFont="1" applyFill="1" applyBorder="1" applyAlignment="1" applyProtection="1">
      <alignment vertical="center"/>
      <protection locked="0"/>
    </xf>
    <xf numFmtId="10" fontId="9" fillId="2" borderId="22" xfId="20961" applyNumberFormat="1" applyFont="1" applyFill="1" applyBorder="1" applyAlignment="1" applyProtection="1">
      <alignment vertical="center"/>
      <protection locked="0"/>
    </xf>
    <xf numFmtId="10" fontId="17" fillId="2" borderId="2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96" fontId="0" fillId="0" borderId="0" xfId="7" applyNumberFormat="1" applyFont="1"/>
    <xf numFmtId="164" fontId="7" fillId="0" borderId="0" xfId="7" applyNumberFormat="1" applyFont="1"/>
    <xf numFmtId="164" fontId="4" fillId="0" borderId="0" xfId="7" applyNumberFormat="1" applyFont="1"/>
    <xf numFmtId="164" fontId="0" fillId="0" borderId="0" xfId="7" applyNumberFormat="1" applyFont="1"/>
    <xf numFmtId="164" fontId="9" fillId="0" borderId="97" xfId="7" applyNumberFormat="1" applyFont="1" applyBorder="1" applyAlignment="1">
      <alignment horizontal="center" vertical="center" wrapText="1"/>
    </xf>
    <xf numFmtId="164" fontId="0" fillId="0" borderId="97" xfId="7" applyNumberFormat="1" applyFont="1" applyBorder="1"/>
    <xf numFmtId="164" fontId="0" fillId="35" borderId="97" xfId="7" applyNumberFormat="1" applyFont="1" applyFill="1" applyBorder="1"/>
    <xf numFmtId="164" fontId="0" fillId="0" borderId="97" xfId="7" applyNumberFormat="1" applyFont="1" applyBorder="1" applyAlignment="1">
      <alignment vertical="center"/>
    </xf>
    <xf numFmtId="164" fontId="0" fillId="35" borderId="97" xfId="7" applyNumberFormat="1" applyFont="1" applyFill="1" applyBorder="1" applyAlignment="1">
      <alignment vertical="center"/>
    </xf>
    <xf numFmtId="164" fontId="0" fillId="0" borderId="138" xfId="7" applyNumberFormat="1" applyFont="1" applyBorder="1"/>
    <xf numFmtId="164" fontId="0" fillId="35" borderId="138" xfId="7" applyNumberFormat="1" applyFont="1" applyFill="1" applyBorder="1"/>
    <xf numFmtId="164" fontId="9" fillId="0" borderId="138" xfId="7" applyNumberFormat="1" applyFont="1" applyBorder="1" applyAlignment="1">
      <alignment horizontal="center" vertical="center" wrapText="1"/>
    </xf>
    <xf numFmtId="164" fontId="0" fillId="0" borderId="146" xfId="7" applyNumberFormat="1" applyFont="1" applyBorder="1"/>
    <xf numFmtId="164" fontId="9" fillId="0" borderId="112" xfId="7" applyNumberFormat="1" applyFont="1" applyBorder="1" applyAlignment="1">
      <alignment horizontal="center" vertical="center" wrapText="1"/>
    </xf>
    <xf numFmtId="164" fontId="9" fillId="0" borderId="138" xfId="7" applyNumberFormat="1" applyFont="1" applyBorder="1" applyAlignment="1">
      <alignment horizontal="right"/>
    </xf>
    <xf numFmtId="164" fontId="9" fillId="35" borderId="138" xfId="7" applyNumberFormat="1" applyFont="1" applyFill="1" applyBorder="1" applyAlignment="1">
      <alignment horizontal="right"/>
    </xf>
    <xf numFmtId="164" fontId="9" fillId="35" borderId="112" xfId="7" applyNumberFormat="1" applyFont="1" applyFill="1" applyBorder="1" applyAlignment="1">
      <alignment horizontal="right"/>
    </xf>
    <xf numFmtId="164" fontId="9" fillId="0" borderId="146" xfId="7" applyNumberFormat="1" applyFont="1" applyBorder="1" applyAlignment="1">
      <alignment horizontal="right"/>
    </xf>
    <xf numFmtId="164" fontId="9" fillId="0" borderId="0" xfId="7" applyNumberFormat="1" applyFont="1" applyAlignment="1">
      <alignment horizontal="right"/>
    </xf>
    <xf numFmtId="164" fontId="12" fillId="0" borderId="0" xfId="7" applyNumberFormat="1" applyFont="1"/>
    <xf numFmtId="164" fontId="21" fillId="0" borderId="97" xfId="7" applyNumberFormat="1" applyFont="1" applyBorder="1" applyAlignment="1">
      <alignment vertical="center" wrapText="1"/>
    </xf>
    <xf numFmtId="164" fontId="21" fillId="0" borderId="98" xfId="7" applyNumberFormat="1" applyFont="1" applyBorder="1" applyAlignment="1">
      <alignment vertical="center" wrapText="1"/>
    </xf>
    <xf numFmtId="164" fontId="21" fillId="0" borderId="20" xfId="7" applyNumberFormat="1" applyFont="1" applyBorder="1" applyAlignment="1">
      <alignment vertical="center" wrapText="1"/>
    </xf>
    <xf numFmtId="43" fontId="0" fillId="0" borderId="0" xfId="0" applyNumberFormat="1"/>
    <xf numFmtId="164" fontId="9" fillId="0" borderId="0" xfId="7" applyNumberFormat="1" applyFont="1"/>
    <xf numFmtId="164" fontId="7" fillId="3" borderId="17" xfId="7" applyNumberFormat="1" applyFont="1" applyFill="1" applyBorder="1" applyAlignment="1" applyProtection="1">
      <alignment horizontal="center" vertical="center"/>
      <protection locked="0"/>
    </xf>
    <xf numFmtId="164" fontId="7" fillId="35" borderId="19" xfId="7" applyNumberFormat="1" applyFont="1" applyFill="1" applyBorder="1" applyAlignment="1" applyProtection="1">
      <alignment vertical="top"/>
    </xf>
    <xf numFmtId="164" fontId="7" fillId="3" borderId="19" xfId="7" applyNumberFormat="1" applyFont="1" applyFill="1" applyBorder="1" applyAlignment="1" applyProtection="1">
      <alignment vertical="top"/>
      <protection locked="0"/>
    </xf>
    <xf numFmtId="164" fontId="7" fillId="35" borderId="19" xfId="7" applyNumberFormat="1" applyFont="1" applyFill="1" applyBorder="1" applyAlignment="1" applyProtection="1">
      <alignment vertical="top" wrapText="1"/>
    </xf>
    <xf numFmtId="164" fontId="7" fillId="3" borderId="19" xfId="7" applyNumberFormat="1" applyFont="1" applyFill="1" applyBorder="1" applyAlignment="1" applyProtection="1">
      <alignment vertical="top" wrapText="1"/>
      <protection locked="0"/>
    </xf>
    <xf numFmtId="164" fontId="7" fillId="3" borderId="112"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7" fillId="35" borderId="23" xfId="7" applyNumberFormat="1" applyFont="1" applyFill="1" applyBorder="1" applyAlignment="1" applyProtection="1">
      <alignment vertical="top" wrapText="1"/>
    </xf>
    <xf numFmtId="164" fontId="4" fillId="0" borderId="0" xfId="7" applyNumberFormat="1" applyFont="1" applyAlignment="1">
      <alignment horizontal="left" vertical="center"/>
    </xf>
    <xf numFmtId="164" fontId="6" fillId="35" borderId="17" xfId="7" applyNumberFormat="1" applyFont="1" applyFill="1" applyBorder="1" applyAlignment="1">
      <alignment horizontal="center" vertical="center" wrapText="1"/>
    </xf>
    <xf numFmtId="164" fontId="6" fillId="35" borderId="112" xfId="7" applyNumberFormat="1" applyFont="1" applyFill="1" applyBorder="1" applyAlignment="1">
      <alignment horizontal="left" vertical="center" wrapText="1"/>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3" xfId="7" applyNumberFormat="1" applyFont="1" applyFill="1" applyBorder="1" applyAlignment="1" applyProtection="1">
      <alignment horizontal="right" vertical="center"/>
    </xf>
    <xf numFmtId="164" fontId="23" fillId="0" borderId="0" xfId="7" applyNumberFormat="1" applyFont="1"/>
    <xf numFmtId="164" fontId="4" fillId="0" borderId="58" xfId="7" applyNumberFormat="1" applyFont="1" applyBorder="1" applyAlignment="1">
      <alignment horizontal="center" vertical="center" wrapText="1"/>
    </xf>
    <xf numFmtId="164" fontId="22" fillId="0" borderId="29"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2" fillId="0" borderId="138" xfId="7" applyNumberFormat="1" applyFont="1" applyBorder="1" applyAlignment="1">
      <alignment horizontal="center"/>
    </xf>
    <xf numFmtId="164" fontId="23" fillId="0" borderId="138" xfId="7" applyNumberFormat="1" applyFont="1" applyBorder="1"/>
    <xf numFmtId="164" fontId="22" fillId="0" borderId="138" xfId="7" applyNumberFormat="1" applyFont="1" applyBorder="1" applyAlignment="1">
      <alignment horizontal="center" vertical="center"/>
    </xf>
    <xf numFmtId="164" fontId="4" fillId="0" borderId="3" xfId="7" applyNumberFormat="1" applyFont="1" applyBorder="1"/>
    <xf numFmtId="164" fontId="4" fillId="0" borderId="16"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17" xfId="7" applyNumberFormat="1" applyFont="1" applyBorder="1" applyAlignment="1">
      <alignment horizontal="center" vertical="center"/>
    </xf>
    <xf numFmtId="164" fontId="107" fillId="0" borderId="3" xfId="7" applyNumberFormat="1" applyFont="1" applyBorder="1" applyAlignment="1">
      <alignment horizontal="center" vertical="center"/>
    </xf>
    <xf numFmtId="164" fontId="4" fillId="0" borderId="19" xfId="7" applyNumberFormat="1" applyFont="1" applyBorder="1"/>
    <xf numFmtId="164" fontId="4" fillId="35" borderId="22" xfId="7" applyNumberFormat="1" applyFont="1" applyFill="1" applyBorder="1"/>
    <xf numFmtId="164" fontId="4" fillId="35" borderId="23" xfId="7" applyNumberFormat="1" applyFont="1" applyFill="1" applyBorder="1"/>
    <xf numFmtId="43" fontId="4" fillId="0" borderId="0" xfId="7" applyFont="1" applyAlignment="1">
      <alignment horizontal="center" vertical="center" wrapText="1"/>
    </xf>
    <xf numFmtId="164" fontId="4" fillId="0" borderId="18" xfId="7" applyNumberFormat="1" applyFont="1" applyBorder="1"/>
    <xf numFmtId="164" fontId="4" fillId="0" borderId="20" xfId="7" applyNumberFormat="1" applyFont="1" applyBorder="1" applyAlignment="1">
      <alignment wrapText="1"/>
    </xf>
    <xf numFmtId="164" fontId="4" fillId="0" borderId="20" xfId="7" applyNumberFormat="1" applyFont="1" applyBorder="1"/>
    <xf numFmtId="164" fontId="4" fillId="0" borderId="52" xfId="7" applyNumberFormat="1" applyFont="1" applyBorder="1" applyAlignment="1">
      <alignment vertical="center"/>
    </xf>
    <xf numFmtId="164" fontId="4" fillId="0" borderId="63"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06" xfId="7" applyNumberFormat="1" applyFont="1" applyFill="1" applyBorder="1" applyAlignment="1">
      <alignment vertical="center"/>
    </xf>
    <xf numFmtId="10" fontId="4" fillId="0" borderId="92" xfId="20961" applyNumberFormat="1" applyFont="1" applyFill="1" applyBorder="1" applyAlignment="1">
      <alignment vertical="center"/>
    </xf>
    <xf numFmtId="10" fontId="4" fillId="0" borderId="108" xfId="20961" applyNumberFormat="1" applyFont="1" applyFill="1" applyBorder="1" applyAlignment="1">
      <alignment vertical="center"/>
    </xf>
    <xf numFmtId="164" fontId="0" fillId="0" borderId="0" xfId="0" applyNumberFormat="1"/>
    <xf numFmtId="14" fontId="117" fillId="0" borderId="0" xfId="0" applyNumberFormat="1" applyFont="1" applyAlignment="1">
      <alignment horizontal="left"/>
    </xf>
    <xf numFmtId="164" fontId="4" fillId="0" borderId="0" xfId="7" applyNumberFormat="1" applyFont="1" applyFill="1" applyBorder="1"/>
    <xf numFmtId="164" fontId="117" fillId="0" borderId="0" xfId="7" applyNumberFormat="1" applyFont="1"/>
    <xf numFmtId="164" fontId="117" fillId="0" borderId="138" xfId="7" applyNumberFormat="1" applyFont="1" applyBorder="1"/>
    <xf numFmtId="164" fontId="120" fillId="0" borderId="138" xfId="7" applyNumberFormat="1" applyFont="1" applyBorder="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43" fontId="116" fillId="0" borderId="0" xfId="7" applyFont="1"/>
    <xf numFmtId="164" fontId="116" fillId="0" borderId="0" xfId="7" applyNumberFormat="1" applyFont="1"/>
    <xf numFmtId="164" fontId="116" fillId="0" borderId="146" xfId="7" applyNumberFormat="1" applyFont="1" applyBorder="1" applyAlignment="1">
      <alignment horizontal="center" vertical="center"/>
    </xf>
    <xf numFmtId="164" fontId="116" fillId="0" borderId="147" xfId="7" applyNumberFormat="1" applyFont="1" applyBorder="1" applyAlignment="1">
      <alignment horizontal="center" vertical="center" wrapText="1"/>
    </xf>
    <xf numFmtId="164" fontId="116" fillId="0" borderId="146" xfId="7" applyNumberFormat="1" applyFont="1" applyBorder="1" applyAlignment="1">
      <alignment horizontal="center" vertical="center" wrapText="1"/>
    </xf>
    <xf numFmtId="164" fontId="119" fillId="35" borderId="146" xfId="7" applyNumberFormat="1" applyFont="1" applyFill="1" applyBorder="1"/>
    <xf numFmtId="164" fontId="120" fillId="0" borderId="146" xfId="7" applyNumberFormat="1" applyFont="1" applyBorder="1" applyAlignment="1">
      <alignment horizontal="center" vertical="center" wrapText="1"/>
    </xf>
    <xf numFmtId="164" fontId="117" fillId="0" borderId="146" xfId="7" applyNumberFormat="1" applyFont="1" applyBorder="1"/>
    <xf numFmtId="164" fontId="120" fillId="0" borderId="146" xfId="7" applyNumberFormat="1" applyFont="1" applyBorder="1"/>
    <xf numFmtId="164" fontId="116" fillId="78" borderId="146" xfId="7" applyNumberFormat="1" applyFont="1" applyFill="1" applyBorder="1"/>
    <xf numFmtId="164" fontId="116" fillId="0" borderId="146" xfId="7" applyNumberFormat="1" applyFont="1" applyBorder="1" applyAlignment="1">
      <alignment horizontal="left" indent="1"/>
    </xf>
    <xf numFmtId="164" fontId="119" fillId="80" borderId="146" xfId="7" applyNumberFormat="1" applyFont="1" applyFill="1" applyBorder="1"/>
    <xf numFmtId="164" fontId="116" fillId="0" borderId="0" xfId="0" applyNumberFormat="1" applyFont="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2"/>
    </xf>
    <xf numFmtId="164" fontId="116" fillId="0" borderId="156" xfId="7" applyNumberFormat="1" applyFont="1" applyBorder="1" applyAlignment="1">
      <alignment horizontal="left" indent="3"/>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6" xfId="7" applyNumberFormat="1" applyFont="1" applyBorder="1" applyAlignment="1">
      <alignment horizontal="left" vertical="top" wrapText="1" indent="2"/>
    </xf>
    <xf numFmtId="164" fontId="116" fillId="0" borderId="156" xfId="7" applyNumberFormat="1" applyFont="1" applyBorder="1" applyAlignment="1">
      <alignment horizontal="left" wrapText="1" indent="3"/>
    </xf>
    <xf numFmtId="164" fontId="116" fillId="0" borderId="156" xfId="7" applyNumberFormat="1" applyFont="1" applyBorder="1" applyAlignment="1">
      <alignment horizontal="left" wrapText="1" indent="2"/>
    </xf>
    <xf numFmtId="164" fontId="116" fillId="0" borderId="156" xfId="7" applyNumberFormat="1" applyFont="1" applyBorder="1" applyAlignment="1">
      <alignment horizontal="left" wrapText="1" indent="1"/>
    </xf>
    <xf numFmtId="164" fontId="116" fillId="0" borderId="154" xfId="7" applyNumberFormat="1" applyFont="1" applyBorder="1" applyAlignment="1">
      <alignment horizontal="left" wrapText="1" indent="1"/>
    </xf>
    <xf numFmtId="164" fontId="116" fillId="0" borderId="153" xfId="7" applyNumberFormat="1" applyFont="1" applyBorder="1"/>
    <xf numFmtId="164" fontId="116" fillId="0" borderId="152" xfId="7" applyNumberFormat="1" applyFont="1" applyBorder="1"/>
    <xf numFmtId="164" fontId="116" fillId="0" borderId="68" xfId="7" applyNumberFormat="1" applyFont="1" applyBorder="1"/>
    <xf numFmtId="164" fontId="10" fillId="0" borderId="146" xfId="0" applyNumberFormat="1" applyFont="1" applyBorder="1" applyAlignment="1">
      <alignment horizontal="left" vertical="center" wrapText="1"/>
    </xf>
    <xf numFmtId="164" fontId="116" fillId="0" borderId="146" xfId="7" applyNumberFormat="1" applyFont="1" applyBorder="1" applyAlignment="1">
      <alignment horizontal="left" vertical="center" wrapText="1"/>
    </xf>
    <xf numFmtId="164" fontId="116" fillId="0" borderId="146" xfId="7" applyNumberFormat="1" applyFont="1" applyBorder="1" applyAlignment="1">
      <alignment horizontal="center" vertical="center" textRotation="90" wrapText="1"/>
    </xf>
    <xf numFmtId="164" fontId="139" fillId="0" borderId="0" xfId="7" applyNumberFormat="1" applyFont="1"/>
    <xf numFmtId="164" fontId="121" fillId="0" borderId="146" xfId="7" applyNumberFormat="1" applyFont="1" applyBorder="1"/>
    <xf numFmtId="164" fontId="121" fillId="0" borderId="147" xfId="7" applyNumberFormat="1" applyFont="1" applyBorder="1"/>
    <xf numFmtId="165" fontId="121" fillId="0" borderId="146" xfId="20961" applyNumberFormat="1" applyFont="1" applyBorder="1"/>
    <xf numFmtId="165" fontId="121" fillId="0" borderId="147" xfId="20961" applyNumberFormat="1" applyFont="1" applyBorder="1"/>
    <xf numFmtId="10" fontId="121" fillId="0" borderId="146" xfId="20961" applyNumberFormat="1" applyFont="1" applyBorder="1"/>
    <xf numFmtId="10" fontId="121" fillId="0" borderId="147" xfId="20961" applyNumberFormat="1" applyFont="1" applyBorder="1"/>
    <xf numFmtId="0" fontId="13" fillId="0" borderId="149" xfId="0" applyFont="1" applyBorder="1" applyAlignment="1">
      <alignment wrapText="1"/>
    </xf>
    <xf numFmtId="0" fontId="4" fillId="0" borderId="155" xfId="0" applyFont="1" applyBorder="1"/>
    <xf numFmtId="0" fontId="9" fillId="0" borderId="149" xfId="0" applyFont="1" applyBorder="1" applyAlignment="1">
      <alignment wrapText="1"/>
    </xf>
    <xf numFmtId="0" fontId="9" fillId="0" borderId="155" xfId="0" applyFont="1" applyBorder="1"/>
    <xf numFmtId="10" fontId="13" fillId="0" borderId="8" xfId="20961" applyNumberFormat="1" applyFont="1" applyBorder="1" applyAlignment="1">
      <alignment wrapText="1"/>
    </xf>
    <xf numFmtId="10" fontId="4" fillId="0" borderId="20" xfId="20961" applyNumberFormat="1" applyFont="1" applyBorder="1"/>
    <xf numFmtId="10" fontId="4" fillId="0" borderId="112" xfId="20961" applyNumberFormat="1" applyFont="1" applyBorder="1"/>
    <xf numFmtId="167" fontId="23" fillId="0" borderId="155" xfId="0" applyNumberFormat="1" applyFont="1" applyBorder="1" applyAlignment="1">
      <alignment horizontal="center"/>
    </xf>
    <xf numFmtId="0" fontId="23" fillId="0" borderId="155" xfId="0" applyFont="1" applyBorder="1"/>
    <xf numFmtId="0" fontId="23" fillId="0" borderId="152" xfId="0" applyFont="1" applyBorder="1"/>
    <xf numFmtId="43" fontId="0" fillId="0" borderId="0" xfId="7" applyFont="1"/>
    <xf numFmtId="10" fontId="0" fillId="0" borderId="0" xfId="7" applyNumberFormat="1" applyFont="1"/>
    <xf numFmtId="3" fontId="12" fillId="0" borderId="0" xfId="0" applyNumberFormat="1" applyFont="1"/>
    <xf numFmtId="43" fontId="12" fillId="0" borderId="0" xfId="7" applyFont="1"/>
    <xf numFmtId="164" fontId="12" fillId="0" borderId="0" xfId="0" applyNumberFormat="1" applyFont="1"/>
    <xf numFmtId="0" fontId="104" fillId="0" borderId="65" xfId="0" applyFont="1" applyBorder="1" applyAlignment="1">
      <alignment horizontal="left" vertical="center" wrapText="1"/>
    </xf>
    <xf numFmtId="0" fontId="104" fillId="0" borderId="64" xfId="0" applyFont="1" applyBorder="1" applyAlignment="1">
      <alignment horizontal="left" vertical="center" wrapText="1"/>
    </xf>
    <xf numFmtId="0" fontId="141" fillId="0" borderId="159" xfId="0" applyFont="1" applyBorder="1" applyAlignment="1">
      <alignment horizontal="center" vertical="center"/>
    </xf>
    <xf numFmtId="0" fontId="141" fillId="0" borderId="28" xfId="0" applyFont="1" applyBorder="1" applyAlignment="1">
      <alignment horizontal="center" vertical="center"/>
    </xf>
    <xf numFmtId="0" fontId="141" fillId="0" borderId="160" xfId="0" applyFont="1" applyBorder="1" applyAlignment="1">
      <alignment horizontal="center" vertical="center"/>
    </xf>
    <xf numFmtId="164" fontId="0" fillId="0" borderId="98" xfId="7" applyNumberFormat="1" applyFont="1" applyBorder="1" applyAlignment="1">
      <alignment horizontal="center"/>
    </xf>
    <xf numFmtId="164" fontId="0" fillId="0" borderId="95" xfId="7" applyNumberFormat="1" applyFont="1" applyBorder="1" applyAlignment="1">
      <alignment horizontal="center"/>
    </xf>
    <xf numFmtId="164" fontId="0" fillId="0" borderId="96"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3"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10" fontId="10" fillId="0" borderId="8" xfId="20961" applyNumberFormat="1" applyFont="1" applyBorder="1" applyAlignment="1">
      <alignment horizontal="center" vertical="center" wrapText="1"/>
    </xf>
    <xf numFmtId="10" fontId="10" fillId="0" borderId="20" xfId="20961"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lignment horizontal="center" vertical="center" wrapText="1"/>
    </xf>
    <xf numFmtId="0" fontId="6" fillId="86" borderId="155" xfId="0" applyFont="1" applyFill="1" applyBorder="1" applyAlignment="1">
      <alignment horizontal="center" vertical="center" wrapText="1"/>
    </xf>
    <xf numFmtId="164" fontId="101" fillId="3" borderId="66" xfId="7" applyNumberFormat="1" applyFont="1" applyFill="1" applyBorder="1" applyAlignment="1" applyProtection="1">
      <alignment horizontal="center" vertical="center" wrapText="1"/>
      <protection locked="0"/>
    </xf>
    <xf numFmtId="164" fontId="101" fillId="3" borderId="63" xfId="7" applyNumberFormat="1" applyFont="1" applyFill="1" applyBorder="1" applyAlignment="1" applyProtection="1">
      <alignment horizontal="center" vertical="center" wrapText="1"/>
      <protection locked="0"/>
    </xf>
    <xf numFmtId="164" fontId="4" fillId="0" borderId="8" xfId="7" applyNumberFormat="1" applyFont="1" applyBorder="1" applyAlignment="1">
      <alignment horizontal="center" vertical="center"/>
    </xf>
    <xf numFmtId="164" fontId="4" fillId="0" borderId="10" xfId="7"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2"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164" fontId="116" fillId="0" borderId="147" xfId="7" applyNumberFormat="1" applyFont="1" applyBorder="1" applyAlignment="1">
      <alignment horizontal="center" vertical="center" wrapText="1"/>
    </xf>
    <xf numFmtId="164" fontId="116" fillId="0" borderId="7" xfId="7" applyNumberFormat="1" applyFont="1" applyBorder="1" applyAlignment="1">
      <alignment horizontal="center" vertical="center" wrapText="1"/>
    </xf>
    <xf numFmtId="164" fontId="116" fillId="0" borderId="149" xfId="7" applyNumberFormat="1" applyFont="1" applyBorder="1" applyAlignment="1">
      <alignment horizontal="center" vertical="center" wrapText="1"/>
    </xf>
    <xf numFmtId="164" fontId="116" fillId="0" borderId="148" xfId="7" applyNumberFormat="1"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164" fontId="119" fillId="0" borderId="146" xfId="7" applyNumberFormat="1"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4" xfId="0" applyFont="1" applyBorder="1" applyAlignment="1">
      <alignment horizontal="left" vertical="top" wrapText="1"/>
    </xf>
    <xf numFmtId="0" fontId="119" fillId="0" borderId="62" xfId="0" applyFont="1" applyBorder="1" applyAlignment="1">
      <alignment horizontal="left" vertical="top" wrapText="1"/>
    </xf>
    <xf numFmtId="0" fontId="119" fillId="0" borderId="91"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8"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8" xfId="0" applyFont="1" applyBorder="1" applyAlignment="1">
      <alignment horizontal="left" vertical="center" wrapText="1"/>
    </xf>
    <xf numFmtId="0" fontId="106" fillId="0" borderId="96"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4" xfId="0" applyFont="1" applyBorder="1" applyAlignment="1">
      <alignment horizontal="center" vertical="center"/>
    </xf>
    <xf numFmtId="0" fontId="105" fillId="75" borderId="81"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2" xfId="0" applyFont="1" applyFill="1" applyBorder="1" applyAlignment="1">
      <alignment horizontal="center" vertical="center" wrapText="1"/>
    </xf>
    <xf numFmtId="0" fontId="106" fillId="0" borderId="98" xfId="0" applyFont="1" applyBorder="1" applyAlignment="1">
      <alignment vertical="center" wrapText="1"/>
    </xf>
    <xf numFmtId="0" fontId="106" fillId="0" borderId="96" xfId="0" applyFont="1" applyBorder="1" applyAlignment="1">
      <alignment vertical="center" wrapText="1"/>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6" fillId="0" borderId="76" xfId="0" applyFont="1" applyBorder="1" applyAlignment="1">
      <alignment horizontal="left" vertical="center" wrapText="1"/>
    </xf>
    <xf numFmtId="0" fontId="106" fillId="0" borderId="77" xfId="0" applyFont="1" applyBorder="1" applyAlignment="1">
      <alignment horizontal="left"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8" xfId="0" applyFont="1" applyFill="1" applyBorder="1" applyAlignment="1">
      <alignment horizontal="left" vertical="center" wrapText="1"/>
    </xf>
    <xf numFmtId="0" fontId="155" fillId="3" borderId="96"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0" borderId="79" xfId="0" applyFont="1" applyBorder="1" applyAlignment="1">
      <alignment horizontal="left" vertical="center" wrapText="1"/>
    </xf>
    <xf numFmtId="0" fontId="106" fillId="0" borderId="80" xfId="0" applyFont="1" applyBorder="1" applyAlignment="1">
      <alignment horizontal="left" vertical="center" wrapText="1"/>
    </xf>
    <xf numFmtId="0" fontId="106" fillId="0" borderId="52" xfId="0" applyFont="1" applyBorder="1" applyAlignment="1">
      <alignment vertical="center" wrapText="1"/>
    </xf>
    <xf numFmtId="0" fontId="106" fillId="0" borderId="11" xfId="0" applyFont="1" applyBorder="1" applyAlignment="1">
      <alignmen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6" fillId="0" borderId="97" xfId="0" applyFont="1" applyBorder="1" applyAlignment="1">
      <alignment horizontal="left" vertical="center" wrapText="1"/>
    </xf>
    <xf numFmtId="0" fontId="155" fillId="3" borderId="98" xfId="0" applyFont="1" applyFill="1" applyBorder="1" applyAlignment="1">
      <alignment vertical="center" wrapText="1"/>
    </xf>
    <xf numFmtId="0" fontId="155" fillId="3" borderId="96" xfId="0" applyFont="1" applyFill="1" applyBorder="1" applyAlignment="1">
      <alignment vertical="center" wrapText="1"/>
    </xf>
    <xf numFmtId="0" fontId="106" fillId="0" borderId="98" xfId="0" applyFont="1" applyBorder="1" applyAlignment="1">
      <alignment horizontal="left"/>
    </xf>
    <xf numFmtId="0" fontId="106" fillId="0" borderId="96" xfId="0" applyFont="1" applyBorder="1" applyAlignment="1">
      <alignment horizontal="left"/>
    </xf>
    <xf numFmtId="164" fontId="117" fillId="0" borderId="0" xfId="0" applyNumberFormat="1" applyFont="1"/>
    <xf numFmtId="164" fontId="125" fillId="0" borderId="0" xfId="0" applyNumberFormat="1" applyFon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87" t="s">
        <v>148</v>
      </c>
      <c r="C1" s="44"/>
    </row>
    <row r="2" spans="1:3" s="84" customFormat="1" ht="15.75">
      <c r="A2" s="128">
        <v>1</v>
      </c>
      <c r="B2" s="85" t="s">
        <v>149</v>
      </c>
      <c r="C2" s="587" t="s">
        <v>999</v>
      </c>
    </row>
    <row r="3" spans="1:3" s="84" customFormat="1" ht="15.75">
      <c r="A3" s="128">
        <v>2</v>
      </c>
      <c r="B3" s="86" t="s">
        <v>150</v>
      </c>
      <c r="C3" s="587" t="s">
        <v>1000</v>
      </c>
    </row>
    <row r="4" spans="1:3" s="84" customFormat="1" ht="15.75">
      <c r="A4" s="128">
        <v>3</v>
      </c>
      <c r="B4" s="86" t="s">
        <v>151</v>
      </c>
      <c r="C4" s="587" t="s">
        <v>1001</v>
      </c>
    </row>
    <row r="5" spans="1:3" s="84" customFormat="1" ht="15.75">
      <c r="A5" s="129">
        <v>4</v>
      </c>
      <c r="B5" s="89" t="s">
        <v>152</v>
      </c>
      <c r="C5" s="538" t="s">
        <v>1002</v>
      </c>
    </row>
    <row r="6" spans="1:3" s="88" customFormat="1" ht="65.25" customHeight="1">
      <c r="A6" s="732" t="s">
        <v>309</v>
      </c>
      <c r="B6" s="733"/>
      <c r="C6" s="733"/>
    </row>
    <row r="7" spans="1:3">
      <c r="A7" s="207" t="s">
        <v>240</v>
      </c>
      <c r="B7" s="208" t="s">
        <v>153</v>
      </c>
    </row>
    <row r="8" spans="1:3">
      <c r="A8" s="209">
        <v>1</v>
      </c>
      <c r="B8" s="205" t="s">
        <v>128</v>
      </c>
    </row>
    <row r="9" spans="1:3">
      <c r="A9" s="209">
        <v>2</v>
      </c>
      <c r="B9" s="205" t="s">
        <v>154</v>
      </c>
    </row>
    <row r="10" spans="1:3">
      <c r="A10" s="209">
        <v>3</v>
      </c>
      <c r="B10" s="205" t="s">
        <v>155</v>
      </c>
    </row>
    <row r="11" spans="1:3">
      <c r="A11" s="209">
        <v>4</v>
      </c>
      <c r="B11" s="205" t="s">
        <v>156</v>
      </c>
    </row>
    <row r="12" spans="1:3">
      <c r="A12" s="209">
        <v>5</v>
      </c>
      <c r="B12" s="205" t="s">
        <v>96</v>
      </c>
    </row>
    <row r="13" spans="1:3">
      <c r="A13" s="209">
        <v>6</v>
      </c>
      <c r="B13" s="210" t="s">
        <v>80</v>
      </c>
    </row>
    <row r="14" spans="1:3">
      <c r="A14" s="209">
        <v>7</v>
      </c>
      <c r="B14" s="205" t="s">
        <v>157</v>
      </c>
    </row>
    <row r="15" spans="1:3">
      <c r="A15" s="209">
        <v>8</v>
      </c>
      <c r="B15" s="205" t="s">
        <v>160</v>
      </c>
    </row>
    <row r="16" spans="1:3">
      <c r="A16" s="209">
        <v>9</v>
      </c>
      <c r="B16" s="205" t="s">
        <v>74</v>
      </c>
    </row>
    <row r="17" spans="1:2">
      <c r="A17" s="211" t="s">
        <v>366</v>
      </c>
      <c r="B17" s="205" t="s">
        <v>346</v>
      </c>
    </row>
    <row r="18" spans="1:2">
      <c r="A18" s="209">
        <v>9.1999999999999993</v>
      </c>
      <c r="B18" s="539" t="s">
        <v>945</v>
      </c>
    </row>
    <row r="19" spans="1:2">
      <c r="A19" s="209">
        <v>9.3000000000000007</v>
      </c>
      <c r="B19" s="539" t="s">
        <v>946</v>
      </c>
    </row>
    <row r="20" spans="1:2">
      <c r="A20" s="209">
        <v>10</v>
      </c>
      <c r="B20" s="205" t="s">
        <v>161</v>
      </c>
    </row>
    <row r="21" spans="1:2">
      <c r="A21" s="209">
        <v>11</v>
      </c>
      <c r="B21" s="210" t="s">
        <v>144</v>
      </c>
    </row>
    <row r="22" spans="1:2">
      <c r="A22" s="209">
        <v>12</v>
      </c>
      <c r="B22" s="210" t="s">
        <v>141</v>
      </c>
    </row>
    <row r="23" spans="1:2">
      <c r="A23" s="209">
        <v>13</v>
      </c>
      <c r="B23" s="212" t="s">
        <v>285</v>
      </c>
    </row>
    <row r="24" spans="1:2">
      <c r="A24" s="209">
        <v>14</v>
      </c>
      <c r="B24" s="205" t="s">
        <v>339</v>
      </c>
    </row>
    <row r="25" spans="1:2">
      <c r="A25" s="209">
        <v>15</v>
      </c>
      <c r="B25" s="205" t="s">
        <v>73</v>
      </c>
    </row>
    <row r="26" spans="1:2">
      <c r="A26" s="209">
        <v>15.1</v>
      </c>
      <c r="B26" s="205" t="s">
        <v>375</v>
      </c>
    </row>
    <row r="27" spans="1:2">
      <c r="A27" s="538">
        <v>15.2</v>
      </c>
      <c r="B27" s="539" t="s">
        <v>969</v>
      </c>
    </row>
    <row r="28" spans="1:2">
      <c r="A28" s="209">
        <v>16</v>
      </c>
      <c r="B28" s="205" t="s">
        <v>422</v>
      </c>
    </row>
    <row r="29" spans="1:2">
      <c r="A29" s="209">
        <v>17</v>
      </c>
      <c r="B29" s="205" t="s">
        <v>646</v>
      </c>
    </row>
    <row r="30" spans="1:2">
      <c r="A30" s="209">
        <v>18</v>
      </c>
      <c r="B30" s="205" t="s">
        <v>905</v>
      </c>
    </row>
    <row r="31" spans="1:2">
      <c r="A31" s="209">
        <v>19</v>
      </c>
      <c r="B31" s="205" t="s">
        <v>906</v>
      </c>
    </row>
    <row r="32" spans="1:2">
      <c r="A32" s="209">
        <v>20</v>
      </c>
      <c r="B32" s="205" t="s">
        <v>907</v>
      </c>
    </row>
    <row r="33" spans="1:2">
      <c r="A33" s="209">
        <v>21</v>
      </c>
      <c r="B33" s="205" t="s">
        <v>515</v>
      </c>
    </row>
    <row r="34" spans="1:2">
      <c r="A34" s="209">
        <v>22</v>
      </c>
      <c r="B34" s="205" t="s">
        <v>908</v>
      </c>
    </row>
    <row r="35" spans="1:2" ht="25.5">
      <c r="A35" s="209">
        <v>23</v>
      </c>
      <c r="B35" s="496" t="s">
        <v>904</v>
      </c>
    </row>
    <row r="36" spans="1:2">
      <c r="A36" s="209">
        <v>24</v>
      </c>
      <c r="B36" s="205" t="s">
        <v>909</v>
      </c>
    </row>
    <row r="37" spans="1:2">
      <c r="A37" s="209">
        <v>25</v>
      </c>
      <c r="B37" s="205" t="s">
        <v>910</v>
      </c>
    </row>
    <row r="38" spans="1:2">
      <c r="A38" s="209">
        <v>26</v>
      </c>
      <c r="B38" s="205"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595" customWidth="1"/>
    <col min="5" max="5" width="17" bestFit="1" customWidth="1"/>
  </cols>
  <sheetData>
    <row r="1" spans="1:6" ht="15.75">
      <c r="A1" s="13" t="s">
        <v>97</v>
      </c>
      <c r="B1" s="12" t="str">
        <f>Info!C2</f>
        <v>სს "ბანკი ქართუ"</v>
      </c>
      <c r="D1" s="1"/>
      <c r="E1" s="1"/>
      <c r="F1" s="1"/>
    </row>
    <row r="2" spans="1:6" s="13" customFormat="1" ht="15.75" customHeight="1">
      <c r="A2" s="13" t="s">
        <v>98</v>
      </c>
      <c r="B2" s="588">
        <f>'1. key ratios'!B2</f>
        <v>45930</v>
      </c>
      <c r="C2" s="617"/>
    </row>
    <row r="3" spans="1:6" s="13" customFormat="1" ht="15.75" customHeight="1">
      <c r="C3" s="617"/>
    </row>
    <row r="4" spans="1:6" ht="15.75" thickBot="1">
      <c r="A4" s="1" t="s">
        <v>246</v>
      </c>
      <c r="B4" s="22" t="s">
        <v>74</v>
      </c>
    </row>
    <row r="5" spans="1:6">
      <c r="A5" s="60" t="s">
        <v>25</v>
      </c>
      <c r="B5" s="61"/>
      <c r="C5" s="618" t="s">
        <v>26</v>
      </c>
    </row>
    <row r="6" spans="1:6">
      <c r="A6" s="62">
        <v>1</v>
      </c>
      <c r="B6" s="40" t="s">
        <v>27</v>
      </c>
      <c r="C6" s="619">
        <f>SUM(C7:C11)</f>
        <v>454932895.89834088</v>
      </c>
      <c r="E6" s="596"/>
    </row>
    <row r="7" spans="1:6">
      <c r="A7" s="62">
        <v>2</v>
      </c>
      <c r="B7" s="37" t="s">
        <v>28</v>
      </c>
      <c r="C7" s="620">
        <v>114430000</v>
      </c>
      <c r="E7" s="596"/>
    </row>
    <row r="8" spans="1:6">
      <c r="A8" s="62">
        <v>3</v>
      </c>
      <c r="B8" s="32" t="s">
        <v>29</v>
      </c>
      <c r="C8" s="620">
        <v>0</v>
      </c>
      <c r="E8" s="596"/>
    </row>
    <row r="9" spans="1:6">
      <c r="A9" s="62">
        <v>4</v>
      </c>
      <c r="B9" s="32" t="s">
        <v>30</v>
      </c>
      <c r="C9" s="620">
        <v>0</v>
      </c>
      <c r="E9" s="596"/>
    </row>
    <row r="10" spans="1:6">
      <c r="A10" s="62">
        <v>5</v>
      </c>
      <c r="B10" s="32" t="s">
        <v>31</v>
      </c>
      <c r="C10" s="620">
        <v>7438034.3799999999</v>
      </c>
      <c r="E10" s="596"/>
    </row>
    <row r="11" spans="1:6">
      <c r="A11" s="62">
        <v>6</v>
      </c>
      <c r="B11" s="38" t="s">
        <v>32</v>
      </c>
      <c r="C11" s="620">
        <v>333064861.51834089</v>
      </c>
      <c r="E11" s="596"/>
    </row>
    <row r="12" spans="1:6" s="2" customFormat="1">
      <c r="A12" s="62">
        <v>7</v>
      </c>
      <c r="B12" s="40" t="s">
        <v>33</v>
      </c>
      <c r="C12" s="621">
        <f>SUM(C13:C28)</f>
        <v>12629083.810000001</v>
      </c>
      <c r="E12" s="596"/>
      <c r="F12"/>
    </row>
    <row r="13" spans="1:6" s="2" customFormat="1">
      <c r="A13" s="62">
        <v>8</v>
      </c>
      <c r="B13" s="39" t="s">
        <v>34</v>
      </c>
      <c r="C13" s="622">
        <v>0</v>
      </c>
      <c r="E13" s="596"/>
      <c r="F13"/>
    </row>
    <row r="14" spans="1:6" s="2" customFormat="1" ht="25.5">
      <c r="A14" s="62">
        <v>9</v>
      </c>
      <c r="B14" s="33" t="s">
        <v>35</v>
      </c>
      <c r="C14" s="622">
        <v>0</v>
      </c>
      <c r="E14" s="596"/>
      <c r="F14"/>
    </row>
    <row r="15" spans="1:6" s="2" customFormat="1">
      <c r="A15" s="62">
        <v>10</v>
      </c>
      <c r="B15" s="34" t="s">
        <v>36</v>
      </c>
      <c r="C15" s="622">
        <v>12629083.810000001</v>
      </c>
      <c r="E15" s="596"/>
      <c r="F15"/>
    </row>
    <row r="16" spans="1:6" s="2" customFormat="1">
      <c r="A16" s="62">
        <v>11</v>
      </c>
      <c r="B16" s="35" t="s">
        <v>37</v>
      </c>
      <c r="C16" s="622">
        <v>0</v>
      </c>
      <c r="E16" s="596"/>
      <c r="F16"/>
    </row>
    <row r="17" spans="1:6" s="2" customFormat="1">
      <c r="A17" s="62">
        <v>12</v>
      </c>
      <c r="B17" s="34" t="s">
        <v>38</v>
      </c>
      <c r="C17" s="622">
        <v>0</v>
      </c>
      <c r="E17" s="596"/>
      <c r="F17"/>
    </row>
    <row r="18" spans="1:6" s="2" customFormat="1">
      <c r="A18" s="62">
        <v>13</v>
      </c>
      <c r="B18" s="34" t="s">
        <v>39</v>
      </c>
      <c r="C18" s="622">
        <v>0</v>
      </c>
      <c r="E18" s="596"/>
      <c r="F18"/>
    </row>
    <row r="19" spans="1:6" s="2" customFormat="1">
      <c r="A19" s="62">
        <v>14</v>
      </c>
      <c r="B19" s="34" t="s">
        <v>40</v>
      </c>
      <c r="C19" s="622">
        <v>0</v>
      </c>
      <c r="E19" s="596"/>
      <c r="F19"/>
    </row>
    <row r="20" spans="1:6" s="2" customFormat="1" ht="25.5">
      <c r="A20" s="62">
        <v>15</v>
      </c>
      <c r="B20" s="34" t="s">
        <v>41</v>
      </c>
      <c r="C20" s="622">
        <v>0</v>
      </c>
      <c r="E20" s="596"/>
      <c r="F20"/>
    </row>
    <row r="21" spans="1:6" s="2" customFormat="1" ht="25.5">
      <c r="A21" s="62">
        <v>16</v>
      </c>
      <c r="B21" s="33" t="s">
        <v>42</v>
      </c>
      <c r="C21" s="622">
        <v>0</v>
      </c>
      <c r="E21" s="596"/>
      <c r="F21"/>
    </row>
    <row r="22" spans="1:6" s="2" customFormat="1">
      <c r="A22" s="62">
        <v>17</v>
      </c>
      <c r="B22" s="63" t="s">
        <v>43</v>
      </c>
      <c r="C22" s="622">
        <v>0</v>
      </c>
      <c r="E22" s="596"/>
      <c r="F22"/>
    </row>
    <row r="23" spans="1:6" s="2" customFormat="1">
      <c r="A23" s="62">
        <v>18</v>
      </c>
      <c r="B23" s="531" t="s">
        <v>694</v>
      </c>
      <c r="C23" s="623">
        <v>0</v>
      </c>
      <c r="E23" s="596"/>
      <c r="F23"/>
    </row>
    <row r="24" spans="1:6" s="2" customFormat="1" ht="25.5">
      <c r="A24" s="62">
        <v>19</v>
      </c>
      <c r="B24" s="33" t="s">
        <v>44</v>
      </c>
      <c r="C24" s="622">
        <v>0</v>
      </c>
      <c r="E24" s="596"/>
      <c r="F24"/>
    </row>
    <row r="25" spans="1:6" s="2" customFormat="1" ht="25.5">
      <c r="A25" s="62">
        <v>20</v>
      </c>
      <c r="B25" s="33" t="s">
        <v>45</v>
      </c>
      <c r="C25" s="622">
        <v>0</v>
      </c>
      <c r="E25" s="596"/>
      <c r="F25"/>
    </row>
    <row r="26" spans="1:6" s="2" customFormat="1" ht="25.5">
      <c r="A26" s="62">
        <v>21</v>
      </c>
      <c r="B26" s="35" t="s">
        <v>46</v>
      </c>
      <c r="C26" s="622">
        <v>0</v>
      </c>
      <c r="E26" s="596"/>
      <c r="F26"/>
    </row>
    <row r="27" spans="1:6" s="2" customFormat="1">
      <c r="A27" s="62">
        <v>22</v>
      </c>
      <c r="B27" s="35" t="s">
        <v>47</v>
      </c>
      <c r="C27" s="622">
        <v>0</v>
      </c>
      <c r="E27" s="596"/>
      <c r="F27"/>
    </row>
    <row r="28" spans="1:6" s="2" customFormat="1" ht="25.5">
      <c r="A28" s="62">
        <v>23</v>
      </c>
      <c r="B28" s="35" t="s">
        <v>48</v>
      </c>
      <c r="C28" s="622">
        <v>0</v>
      </c>
      <c r="E28" s="596"/>
      <c r="F28"/>
    </row>
    <row r="29" spans="1:6" s="2" customFormat="1">
      <c r="A29" s="62">
        <v>24</v>
      </c>
      <c r="B29" s="41" t="s">
        <v>22</v>
      </c>
      <c r="C29" s="621">
        <f>C6-C12</f>
        <v>442303812.08834088</v>
      </c>
      <c r="E29" s="596"/>
      <c r="F29"/>
    </row>
    <row r="30" spans="1:6" s="2" customFormat="1">
      <c r="A30" s="64"/>
      <c r="B30" s="36"/>
      <c r="C30" s="622"/>
      <c r="E30" s="596"/>
      <c r="F30"/>
    </row>
    <row r="31" spans="1:6" s="2" customFormat="1">
      <c r="A31" s="64">
        <v>25</v>
      </c>
      <c r="B31" s="41" t="s">
        <v>49</v>
      </c>
      <c r="C31" s="621">
        <f>C32+C35</f>
        <v>73137600</v>
      </c>
      <c r="E31" s="596"/>
      <c r="F31"/>
    </row>
    <row r="32" spans="1:6" s="2" customFormat="1">
      <c r="A32" s="64">
        <v>26</v>
      </c>
      <c r="B32" s="32" t="s">
        <v>50</v>
      </c>
      <c r="C32" s="624">
        <f>C33+C34</f>
        <v>73137600</v>
      </c>
      <c r="E32" s="596"/>
      <c r="F32"/>
    </row>
    <row r="33" spans="1:6" s="2" customFormat="1">
      <c r="A33" s="64">
        <v>27</v>
      </c>
      <c r="B33" s="82" t="s">
        <v>51</v>
      </c>
      <c r="C33" s="622">
        <v>23845347.84</v>
      </c>
      <c r="E33" s="596"/>
      <c r="F33"/>
    </row>
    <row r="34" spans="1:6" s="2" customFormat="1">
      <c r="A34" s="64">
        <v>28</v>
      </c>
      <c r="B34" s="82" t="s">
        <v>52</v>
      </c>
      <c r="C34" s="622">
        <v>49292252.159999996</v>
      </c>
      <c r="E34" s="596"/>
      <c r="F34"/>
    </row>
    <row r="35" spans="1:6" s="2" customFormat="1">
      <c r="A35" s="64">
        <v>29</v>
      </c>
      <c r="B35" s="32" t="s">
        <v>53</v>
      </c>
      <c r="C35" s="622">
        <v>0</v>
      </c>
      <c r="E35" s="596"/>
      <c r="F35"/>
    </row>
    <row r="36" spans="1:6" s="2" customFormat="1">
      <c r="A36" s="64">
        <v>30</v>
      </c>
      <c r="B36" s="41" t="s">
        <v>54</v>
      </c>
      <c r="C36" s="621">
        <f>SUM(C37:C41)</f>
        <v>0</v>
      </c>
      <c r="E36" s="596"/>
      <c r="F36"/>
    </row>
    <row r="37" spans="1:6" s="2" customFormat="1">
      <c r="A37" s="64">
        <v>31</v>
      </c>
      <c r="B37" s="33" t="s">
        <v>55</v>
      </c>
      <c r="C37" s="622">
        <v>0</v>
      </c>
      <c r="E37" s="596"/>
      <c r="F37"/>
    </row>
    <row r="38" spans="1:6" s="2" customFormat="1">
      <c r="A38" s="64">
        <v>32</v>
      </c>
      <c r="B38" s="34" t="s">
        <v>56</v>
      </c>
      <c r="C38" s="622">
        <v>0</v>
      </c>
      <c r="E38" s="596"/>
      <c r="F38"/>
    </row>
    <row r="39" spans="1:6" s="2" customFormat="1" ht="25.5">
      <c r="A39" s="64">
        <v>33</v>
      </c>
      <c r="B39" s="33" t="s">
        <v>57</v>
      </c>
      <c r="C39" s="622">
        <v>0</v>
      </c>
      <c r="E39" s="596"/>
      <c r="F39"/>
    </row>
    <row r="40" spans="1:6" s="2" customFormat="1" ht="25.5">
      <c r="A40" s="64">
        <v>34</v>
      </c>
      <c r="B40" s="33" t="s">
        <v>45</v>
      </c>
      <c r="C40" s="622">
        <v>0</v>
      </c>
      <c r="E40" s="596"/>
      <c r="F40"/>
    </row>
    <row r="41" spans="1:6" s="2" customFormat="1" ht="25.5">
      <c r="A41" s="64">
        <v>35</v>
      </c>
      <c r="B41" s="35" t="s">
        <v>58</v>
      </c>
      <c r="C41" s="622">
        <v>0</v>
      </c>
      <c r="E41" s="596"/>
      <c r="F41"/>
    </row>
    <row r="42" spans="1:6" s="2" customFormat="1">
      <c r="A42" s="64">
        <v>36</v>
      </c>
      <c r="B42" s="41" t="s">
        <v>23</v>
      </c>
      <c r="C42" s="621">
        <f>C31-C36</f>
        <v>73137600</v>
      </c>
      <c r="E42" s="596"/>
      <c r="F42"/>
    </row>
    <row r="43" spans="1:6" s="2" customFormat="1">
      <c r="A43" s="64"/>
      <c r="B43" s="36"/>
      <c r="C43" s="622"/>
      <c r="E43" s="596"/>
      <c r="F43"/>
    </row>
    <row r="44" spans="1:6" s="2" customFormat="1">
      <c r="A44" s="64">
        <v>37</v>
      </c>
      <c r="B44" s="42" t="s">
        <v>59</v>
      </c>
      <c r="C44" s="621">
        <f>SUM(C45:C47)</f>
        <v>13002240</v>
      </c>
      <c r="E44" s="596"/>
      <c r="F44"/>
    </row>
    <row r="45" spans="1:6" s="2" customFormat="1">
      <c r="A45" s="64">
        <v>38</v>
      </c>
      <c r="B45" s="32" t="s">
        <v>60</v>
      </c>
      <c r="C45" s="622">
        <v>13002240</v>
      </c>
      <c r="E45" s="596"/>
      <c r="F45"/>
    </row>
    <row r="46" spans="1:6" s="2" customFormat="1">
      <c r="A46" s="64">
        <v>39</v>
      </c>
      <c r="B46" s="32" t="s">
        <v>61</v>
      </c>
      <c r="C46" s="622">
        <v>0</v>
      </c>
      <c r="E46" s="596"/>
      <c r="F46"/>
    </row>
    <row r="47" spans="1:6" s="2" customFormat="1">
      <c r="A47" s="64">
        <v>40</v>
      </c>
      <c r="B47" s="532" t="s">
        <v>693</v>
      </c>
      <c r="C47" s="622">
        <v>0</v>
      </c>
      <c r="E47" s="596"/>
      <c r="F47"/>
    </row>
    <row r="48" spans="1:6" s="2" customFormat="1">
      <c r="A48" s="64">
        <v>41</v>
      </c>
      <c r="B48" s="42" t="s">
        <v>62</v>
      </c>
      <c r="C48" s="621">
        <f>SUM(C49:C52)</f>
        <v>0</v>
      </c>
      <c r="E48" s="596"/>
      <c r="F48"/>
    </row>
    <row r="49" spans="1:6" s="2" customFormat="1">
      <c r="A49" s="64">
        <v>42</v>
      </c>
      <c r="B49" s="33" t="s">
        <v>63</v>
      </c>
      <c r="C49" s="622">
        <v>0</v>
      </c>
      <c r="E49" s="596"/>
      <c r="F49"/>
    </row>
    <row r="50" spans="1:6" s="2" customFormat="1">
      <c r="A50" s="64">
        <v>43</v>
      </c>
      <c r="B50" s="34" t="s">
        <v>64</v>
      </c>
      <c r="C50" s="622">
        <v>0</v>
      </c>
      <c r="E50" s="596"/>
      <c r="F50"/>
    </row>
    <row r="51" spans="1:6" s="2" customFormat="1" ht="25.5">
      <c r="A51" s="64">
        <v>44</v>
      </c>
      <c r="B51" s="33" t="s">
        <v>65</v>
      </c>
      <c r="C51" s="622">
        <v>0</v>
      </c>
      <c r="E51" s="596"/>
      <c r="F51"/>
    </row>
    <row r="52" spans="1:6" s="2" customFormat="1" ht="25.5">
      <c r="A52" s="64">
        <v>45</v>
      </c>
      <c r="B52" s="33" t="s">
        <v>45</v>
      </c>
      <c r="C52" s="622">
        <v>0</v>
      </c>
      <c r="E52" s="596"/>
      <c r="F52"/>
    </row>
    <row r="53" spans="1:6" s="2" customFormat="1" ht="15.75" thickBot="1">
      <c r="A53" s="64">
        <v>46</v>
      </c>
      <c r="B53" s="65" t="s">
        <v>24</v>
      </c>
      <c r="C53" s="625">
        <f>C44-C48</f>
        <v>13002240</v>
      </c>
      <c r="E53" s="596"/>
      <c r="F53"/>
    </row>
    <row r="56" spans="1:6">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showGridLines="0" zoomScale="80" zoomScaleNormal="80" workbookViewId="0"/>
  </sheetViews>
  <sheetFormatPr defaultColWidth="9.140625" defaultRowHeight="12.75"/>
  <cols>
    <col min="1" max="1" width="10.85546875" style="1" bestFit="1" customWidth="1"/>
    <col min="2" max="2" width="59" style="1" customWidth="1"/>
    <col min="3" max="3" width="16.85546875" style="1" bestFit="1" customWidth="1"/>
    <col min="4" max="4" width="22.140625" style="595" customWidth="1"/>
    <col min="5" max="6" width="9.140625" style="1"/>
    <col min="7" max="7" width="9.28515625" style="1" bestFit="1" customWidth="1"/>
    <col min="8" max="8" width="16.42578125" style="1" bestFit="1" customWidth="1"/>
    <col min="9" max="16384" width="9.140625" style="1"/>
  </cols>
  <sheetData>
    <row r="1" spans="1:8" ht="15">
      <c r="A1" s="13" t="s">
        <v>97</v>
      </c>
      <c r="B1" s="12" t="str">
        <f>Info!C2</f>
        <v>სს "ბანკი ქართუ"</v>
      </c>
    </row>
    <row r="2" spans="1:8" s="13" customFormat="1" ht="15.75" customHeight="1">
      <c r="A2" s="13" t="s">
        <v>98</v>
      </c>
      <c r="B2" s="588">
        <f>'1. key ratios'!B2</f>
        <v>45930</v>
      </c>
      <c r="D2" s="617"/>
    </row>
    <row r="3" spans="1:8" s="13" customFormat="1" ht="15.75" customHeight="1">
      <c r="D3" s="617"/>
    </row>
    <row r="4" spans="1:8" ht="13.5" thickBot="1">
      <c r="A4" s="1" t="s">
        <v>345</v>
      </c>
      <c r="B4" s="195" t="s">
        <v>346</v>
      </c>
    </row>
    <row r="5" spans="1:8" s="29" customFormat="1">
      <c r="A5" s="764" t="s">
        <v>347</v>
      </c>
      <c r="B5" s="765"/>
      <c r="C5" s="187" t="s">
        <v>348</v>
      </c>
      <c r="D5" s="627" t="s">
        <v>349</v>
      </c>
    </row>
    <row r="6" spans="1:8" s="196" customFormat="1">
      <c r="A6" s="188">
        <v>1</v>
      </c>
      <c r="B6" s="189" t="s">
        <v>350</v>
      </c>
      <c r="C6" s="189"/>
      <c r="D6" s="628"/>
    </row>
    <row r="7" spans="1:8" s="196" customFormat="1">
      <c r="A7" s="190" t="s">
        <v>351</v>
      </c>
      <c r="B7" s="191" t="s">
        <v>352</v>
      </c>
      <c r="C7" s="213">
        <v>4.4999999999999998E-2</v>
      </c>
      <c r="D7" s="629">
        <f>C7*'5. RWA'!$C$13</f>
        <v>79000229.339560807</v>
      </c>
      <c r="G7" s="626"/>
      <c r="H7" s="626"/>
    </row>
    <row r="8" spans="1:8" s="196" customFormat="1">
      <c r="A8" s="190" t="s">
        <v>353</v>
      </c>
      <c r="B8" s="191" t="s">
        <v>354</v>
      </c>
      <c r="C8" s="214">
        <v>0.06</v>
      </c>
      <c r="D8" s="629">
        <f>C8*'5. RWA'!$C$13</f>
        <v>105333639.1194144</v>
      </c>
      <c r="G8" s="626"/>
      <c r="H8" s="626"/>
    </row>
    <row r="9" spans="1:8" s="196" customFormat="1">
      <c r="A9" s="190" t="s">
        <v>355</v>
      </c>
      <c r="B9" s="191" t="s">
        <v>356</v>
      </c>
      <c r="C9" s="214">
        <v>0.08</v>
      </c>
      <c r="D9" s="629">
        <f>C9*'5. RWA'!$C$13</f>
        <v>140444852.15921921</v>
      </c>
      <c r="G9" s="626"/>
      <c r="H9" s="626"/>
    </row>
    <row r="10" spans="1:8" s="196" customFormat="1">
      <c r="A10" s="188" t="s">
        <v>357</v>
      </c>
      <c r="B10" s="189" t="s">
        <v>358</v>
      </c>
      <c r="C10" s="215"/>
      <c r="D10" s="630"/>
      <c r="G10" s="626"/>
      <c r="H10" s="626"/>
    </row>
    <row r="11" spans="1:8" s="197" customFormat="1">
      <c r="A11" s="192" t="s">
        <v>359</v>
      </c>
      <c r="B11" s="193" t="s">
        <v>996</v>
      </c>
      <c r="C11" s="216">
        <v>2.5000000000000001E-2</v>
      </c>
      <c r="D11" s="631">
        <f>C11*'5. RWA'!$C$13</f>
        <v>43889016.299756005</v>
      </c>
      <c r="F11" s="196"/>
      <c r="G11" s="626"/>
      <c r="H11" s="626"/>
    </row>
    <row r="12" spans="1:8" s="197" customFormat="1">
      <c r="A12" s="192" t="s">
        <v>360</v>
      </c>
      <c r="B12" s="193" t="s">
        <v>361</v>
      </c>
      <c r="C12" s="216">
        <v>5.0000000000000001E-3</v>
      </c>
      <c r="D12" s="631">
        <f>C12*'5. RWA'!$C$13</f>
        <v>8777803.2599512003</v>
      </c>
      <c r="F12" s="196"/>
      <c r="G12" s="626"/>
      <c r="H12" s="626"/>
    </row>
    <row r="13" spans="1:8" s="197" customFormat="1">
      <c r="A13" s="192" t="s">
        <v>362</v>
      </c>
      <c r="B13" s="193" t="s">
        <v>363</v>
      </c>
      <c r="C13" s="216">
        <v>0</v>
      </c>
      <c r="D13" s="631">
        <f>C13*'5. RWA'!$C$13</f>
        <v>0</v>
      </c>
      <c r="F13" s="196"/>
      <c r="G13" s="626"/>
      <c r="H13" s="626"/>
    </row>
    <row r="14" spans="1:8" s="196" customFormat="1">
      <c r="A14" s="188" t="s">
        <v>364</v>
      </c>
      <c r="B14" s="189" t="s">
        <v>409</v>
      </c>
      <c r="C14" s="217"/>
      <c r="D14" s="630"/>
      <c r="G14" s="626"/>
      <c r="H14" s="626"/>
    </row>
    <row r="15" spans="1:8" s="196" customFormat="1">
      <c r="A15" s="206" t="s">
        <v>367</v>
      </c>
      <c r="B15" s="193" t="s">
        <v>410</v>
      </c>
      <c r="C15" s="216">
        <v>9.3904293163584354E-2</v>
      </c>
      <c r="D15" s="631">
        <f>C15*'5. RWA'!$C$13</f>
        <v>164854682.13094479</v>
      </c>
      <c r="G15" s="626"/>
      <c r="H15" s="626"/>
    </row>
    <row r="16" spans="1:8" s="196" customFormat="1">
      <c r="A16" s="206" t="s">
        <v>368</v>
      </c>
      <c r="B16" s="193" t="s">
        <v>370</v>
      </c>
      <c r="C16" s="216">
        <v>0.11265399130398186</v>
      </c>
      <c r="D16" s="631">
        <f>C16*'5. RWA'!$C$13</f>
        <v>197770914.42292124</v>
      </c>
      <c r="G16" s="626"/>
      <c r="H16" s="626"/>
    </row>
    <row r="17" spans="1:8" s="196" customFormat="1">
      <c r="A17" s="206" t="s">
        <v>369</v>
      </c>
      <c r="B17" s="193" t="s">
        <v>407</v>
      </c>
      <c r="C17" s="216">
        <v>0.13732464675187334</v>
      </c>
      <c r="D17" s="631">
        <f>C17*'5. RWA'!$C$13</f>
        <v>241081746.38604817</v>
      </c>
      <c r="G17" s="626"/>
      <c r="H17" s="626"/>
    </row>
    <row r="18" spans="1:8" s="29" customFormat="1">
      <c r="A18" s="766" t="s">
        <v>408</v>
      </c>
      <c r="B18" s="767"/>
      <c r="C18" s="218" t="s">
        <v>348</v>
      </c>
      <c r="D18" s="632" t="s">
        <v>349</v>
      </c>
      <c r="F18" s="196"/>
      <c r="G18" s="626"/>
      <c r="H18" s="626"/>
    </row>
    <row r="19" spans="1:8" s="196" customFormat="1">
      <c r="A19" s="194">
        <v>4</v>
      </c>
      <c r="B19" s="193" t="s">
        <v>22</v>
      </c>
      <c r="C19" s="216">
        <f>C7+C11+C12+C13+C15</f>
        <v>0.16890429316358435</v>
      </c>
      <c r="D19" s="629">
        <f>C19*'5. RWA'!$C$13</f>
        <v>296521731.03021282</v>
      </c>
      <c r="G19" s="626"/>
      <c r="H19" s="626"/>
    </row>
    <row r="20" spans="1:8" s="196" customFormat="1">
      <c r="A20" s="194">
        <v>5</v>
      </c>
      <c r="B20" s="193" t="s">
        <v>75</v>
      </c>
      <c r="C20" s="216">
        <f>C8+C11+C12+C13+C16</f>
        <v>0.20265399130398187</v>
      </c>
      <c r="D20" s="629">
        <f>C20*'5. RWA'!$C$13</f>
        <v>355771373.10204285</v>
      </c>
      <c r="G20" s="626"/>
      <c r="H20" s="626"/>
    </row>
    <row r="21" spans="1:8" s="196" customFormat="1" ht="13.5" thickBot="1">
      <c r="A21" s="198" t="s">
        <v>365</v>
      </c>
      <c r="B21" s="199" t="s">
        <v>74</v>
      </c>
      <c r="C21" s="219">
        <f>C9+C11+C12+C13+C17</f>
        <v>0.24732464675187335</v>
      </c>
      <c r="D21" s="633">
        <f>C21*'5. RWA'!$C$13</f>
        <v>434193418.10497457</v>
      </c>
      <c r="G21" s="626"/>
      <c r="H21" s="626"/>
    </row>
    <row r="23" spans="1:8">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E27"/>
  <sheetViews>
    <sheetView showGridLines="0" zoomScale="80" zoomScaleNormal="80" workbookViewId="0">
      <selection activeCell="B10" sqref="B10"/>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02" t="s">
        <v>97</v>
      </c>
      <c r="B1" s="12" t="str">
        <f>Info!C2</f>
        <v>სს "ბანკი ქართუ"</v>
      </c>
    </row>
    <row r="2" spans="1:2">
      <c r="A2" s="502" t="s">
        <v>98</v>
      </c>
      <c r="B2" s="588">
        <f>'1. key ratios'!B2</f>
        <v>45930</v>
      </c>
    </row>
    <row r="3" spans="1:2">
      <c r="A3" s="503" t="s">
        <v>947</v>
      </c>
      <c r="B3" s="498" t="s">
        <v>918</v>
      </c>
    </row>
    <row r="4" spans="1:2" ht="15.75" thickBot="1"/>
    <row r="5" spans="1:2">
      <c r="A5" s="508"/>
      <c r="B5" s="509" t="s">
        <v>919</v>
      </c>
    </row>
    <row r="6" spans="1:2">
      <c r="A6" s="504" t="s">
        <v>920</v>
      </c>
      <c r="B6" s="510">
        <f>SUM(B7,B11)</f>
        <v>528443652.08834088</v>
      </c>
    </row>
    <row r="7" spans="1:2">
      <c r="A7" s="504" t="s">
        <v>953</v>
      </c>
      <c r="B7" s="510">
        <f>SUM(B8:B10)</f>
        <v>528443652.08834088</v>
      </c>
    </row>
    <row r="8" spans="1:2">
      <c r="A8" s="505" t="s">
        <v>921</v>
      </c>
      <c r="B8" s="511">
        <f>'9. Capital'!C29</f>
        <v>442303812.08834088</v>
      </c>
    </row>
    <row r="9" spans="1:2">
      <c r="A9" s="505" t="s">
        <v>922</v>
      </c>
      <c r="B9" s="511">
        <f>'9. Capital'!C42</f>
        <v>73137600</v>
      </c>
    </row>
    <row r="10" spans="1:2">
      <c r="A10" s="505" t="s">
        <v>923</v>
      </c>
      <c r="B10" s="511">
        <f>'9. Capital'!C53</f>
        <v>13002240</v>
      </c>
    </row>
    <row r="11" spans="1:2">
      <c r="A11" s="504" t="s">
        <v>924</v>
      </c>
      <c r="B11" s="510">
        <f>SUM(B12:B13)</f>
        <v>0</v>
      </c>
    </row>
    <row r="12" spans="1:2">
      <c r="A12" s="505" t="s">
        <v>954</v>
      </c>
      <c r="B12" s="511"/>
    </row>
    <row r="13" spans="1:2">
      <c r="A13" s="505" t="s">
        <v>955</v>
      </c>
      <c r="B13" s="511"/>
    </row>
    <row r="14" spans="1:2">
      <c r="A14" s="504" t="s">
        <v>925</v>
      </c>
      <c r="B14" s="510">
        <f>SUM(B15:B16)</f>
        <v>528443652.08834088</v>
      </c>
    </row>
    <row r="15" spans="1:2">
      <c r="A15" s="506" t="s">
        <v>926</v>
      </c>
      <c r="B15" s="511"/>
    </row>
    <row r="16" spans="1:2">
      <c r="A16" s="506" t="s">
        <v>74</v>
      </c>
      <c r="B16" s="511">
        <f>B7</f>
        <v>528443652.08834088</v>
      </c>
    </row>
    <row r="17" spans="1:5">
      <c r="A17" s="504" t="s">
        <v>927</v>
      </c>
      <c r="B17" s="510"/>
    </row>
    <row r="18" spans="1:5">
      <c r="A18" s="506" t="s">
        <v>928</v>
      </c>
      <c r="B18" s="511">
        <f>'5. RWA'!C13</f>
        <v>1755560651.9902401</v>
      </c>
    </row>
    <row r="19" spans="1:5">
      <c r="A19" s="506" t="s">
        <v>929</v>
      </c>
      <c r="B19" s="511">
        <f>'15.1. LR'!C36</f>
        <v>0</v>
      </c>
    </row>
    <row r="20" spans="1:5">
      <c r="A20" s="504" t="s">
        <v>930</v>
      </c>
      <c r="B20" s="510"/>
    </row>
    <row r="21" spans="1:5">
      <c r="A21" s="507" t="s">
        <v>931</v>
      </c>
      <c r="B21" s="512">
        <f>IFERROR(B6/B18,0)</f>
        <v>0.30101133304010663</v>
      </c>
    </row>
    <row r="22" spans="1:5">
      <c r="A22" s="507" t="s">
        <v>932</v>
      </c>
      <c r="B22" s="512">
        <f>IFERROR(B6/B19,0)</f>
        <v>0</v>
      </c>
    </row>
    <row r="23" spans="1:5" ht="15.75" thickBot="1">
      <c r="A23" s="513" t="s">
        <v>933</v>
      </c>
      <c r="B23" s="514">
        <f>IFERROR(B6/B14,0)</f>
        <v>1</v>
      </c>
    </row>
    <row r="24" spans="1:5" ht="16.5" customHeight="1">
      <c r="A24" s="501" t="s">
        <v>956</v>
      </c>
      <c r="B24" s="499"/>
      <c r="C24" s="499"/>
      <c r="D24" s="499"/>
      <c r="E24" s="499"/>
    </row>
    <row r="25" spans="1:5" ht="25.5" customHeight="1">
      <c r="A25" s="501" t="s">
        <v>957</v>
      </c>
    </row>
    <row r="26" spans="1:5" ht="57" customHeight="1">
      <c r="A26" s="501" t="s">
        <v>958</v>
      </c>
    </row>
    <row r="27" spans="1:5">
      <c r="A27" s="50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F20"/>
  <sheetViews>
    <sheetView showGridLines="0" zoomScale="80" zoomScaleNormal="80" workbookViewId="0">
      <selection activeCell="B2" sqref="B2"/>
    </sheetView>
  </sheetViews>
  <sheetFormatPr defaultRowHeight="15"/>
  <cols>
    <col min="1" max="1" width="82" customWidth="1"/>
    <col min="2" max="2" width="28.140625" bestFit="1" customWidth="1"/>
    <col min="3" max="6" width="28.140625" customWidth="1"/>
  </cols>
  <sheetData>
    <row r="1" spans="1:6">
      <c r="A1" s="502" t="s">
        <v>97</v>
      </c>
      <c r="B1" s="12" t="str">
        <f>Info!C2</f>
        <v>სს "ბანკი ქართუ"</v>
      </c>
      <c r="C1" s="1"/>
    </row>
    <row r="2" spans="1:6">
      <c r="A2" s="502" t="s">
        <v>98</v>
      </c>
      <c r="B2" s="588">
        <f>'1. key ratios'!B2</f>
        <v>45930</v>
      </c>
      <c r="C2" s="1"/>
    </row>
    <row r="3" spans="1:6">
      <c r="A3" s="503" t="s">
        <v>948</v>
      </c>
      <c r="B3" s="498" t="s">
        <v>918</v>
      </c>
      <c r="C3" s="1"/>
    </row>
    <row r="5" spans="1:6">
      <c r="A5" s="500"/>
    </row>
    <row r="6" spans="1:6" ht="15.75" thickBot="1">
      <c r="A6" s="515"/>
      <c r="B6" s="515"/>
      <c r="C6" s="515"/>
      <c r="D6" s="515"/>
      <c r="E6" s="515"/>
      <c r="F6" s="515"/>
    </row>
    <row r="7" spans="1:6">
      <c r="A7" s="768"/>
      <c r="B7" s="770" t="s">
        <v>934</v>
      </c>
      <c r="C7" s="770"/>
      <c r="D7" s="770"/>
      <c r="E7" s="770"/>
      <c r="F7" s="771" t="s">
        <v>935</v>
      </c>
    </row>
    <row r="8" spans="1:6" ht="25.5">
      <c r="A8" s="769"/>
      <c r="B8" s="516" t="s">
        <v>936</v>
      </c>
      <c r="C8" s="516" t="s">
        <v>937</v>
      </c>
      <c r="D8" s="516" t="s">
        <v>938</v>
      </c>
      <c r="E8" s="516" t="s">
        <v>939</v>
      </c>
      <c r="F8" s="772"/>
    </row>
    <row r="9" spans="1:6">
      <c r="A9" s="517" t="s">
        <v>940</v>
      </c>
      <c r="B9" s="518">
        <f>B13+B17</f>
        <v>0</v>
      </c>
      <c r="C9" s="518">
        <f t="shared" ref="C9:E9" si="0">C13+C17</f>
        <v>0</v>
      </c>
      <c r="D9" s="518">
        <f t="shared" si="0"/>
        <v>0</v>
      </c>
      <c r="E9" s="518">
        <f t="shared" si="0"/>
        <v>0</v>
      </c>
      <c r="F9" s="519">
        <f>F13+F17</f>
        <v>0</v>
      </c>
    </row>
    <row r="10" spans="1:6">
      <c r="A10" s="520" t="s">
        <v>941</v>
      </c>
      <c r="B10" s="521">
        <f t="shared" ref="B10:E12" si="1">B14+B18</f>
        <v>0</v>
      </c>
      <c r="C10" s="521">
        <f t="shared" si="1"/>
        <v>0</v>
      </c>
      <c r="D10" s="521">
        <f t="shared" si="1"/>
        <v>0</v>
      </c>
      <c r="E10" s="521">
        <f t="shared" si="1"/>
        <v>0</v>
      </c>
      <c r="F10" s="519">
        <f>SUM(B10:E10)</f>
        <v>0</v>
      </c>
    </row>
    <row r="11" spans="1:6">
      <c r="A11" s="520" t="s">
        <v>942</v>
      </c>
      <c r="B11" s="521">
        <f t="shared" si="1"/>
        <v>0</v>
      </c>
      <c r="C11" s="521">
        <f t="shared" si="1"/>
        <v>0</v>
      </c>
      <c r="D11" s="521">
        <f t="shared" si="1"/>
        <v>0</v>
      </c>
      <c r="E11" s="521">
        <f t="shared" si="1"/>
        <v>0</v>
      </c>
      <c r="F11" s="519">
        <f t="shared" ref="F11:F12" si="2">SUM(B11:E11)</f>
        <v>0</v>
      </c>
    </row>
    <row r="12" spans="1:6">
      <c r="A12" s="522" t="s">
        <v>943</v>
      </c>
      <c r="B12" s="521">
        <f t="shared" si="1"/>
        <v>0</v>
      </c>
      <c r="C12" s="521">
        <f t="shared" si="1"/>
        <v>0</v>
      </c>
      <c r="D12" s="521">
        <f t="shared" si="1"/>
        <v>0</v>
      </c>
      <c r="E12" s="521">
        <f t="shared" si="1"/>
        <v>0</v>
      </c>
      <c r="F12" s="519">
        <f t="shared" si="2"/>
        <v>0</v>
      </c>
    </row>
    <row r="13" spans="1:6">
      <c r="A13" s="523" t="s">
        <v>944</v>
      </c>
      <c r="B13" s="524"/>
      <c r="C13" s="524"/>
      <c r="D13" s="524"/>
      <c r="E13" s="524"/>
      <c r="F13" s="525"/>
    </row>
    <row r="14" spans="1:6">
      <c r="A14" s="520" t="s">
        <v>941</v>
      </c>
      <c r="B14" s="526"/>
      <c r="C14" s="526"/>
      <c r="D14" s="526"/>
      <c r="E14" s="526"/>
      <c r="F14" s="527"/>
    </row>
    <row r="15" spans="1:6">
      <c r="A15" s="520" t="s">
        <v>942</v>
      </c>
      <c r="B15" s="526"/>
      <c r="C15" s="526"/>
      <c r="D15" s="526"/>
      <c r="E15" s="526"/>
      <c r="F15" s="527"/>
    </row>
    <row r="16" spans="1:6">
      <c r="A16" s="522" t="s">
        <v>943</v>
      </c>
      <c r="B16" s="526"/>
      <c r="C16" s="526"/>
      <c r="D16" s="526"/>
      <c r="E16" s="526"/>
      <c r="F16" s="527"/>
    </row>
    <row r="17" spans="1:6">
      <c r="A17" s="523" t="s">
        <v>924</v>
      </c>
      <c r="B17" s="524"/>
      <c r="C17" s="524"/>
      <c r="D17" s="524"/>
      <c r="E17" s="524"/>
      <c r="F17" s="527"/>
    </row>
    <row r="18" spans="1:6">
      <c r="A18" s="520" t="s">
        <v>941</v>
      </c>
      <c r="B18" s="526"/>
      <c r="C18" s="526"/>
      <c r="D18" s="526"/>
      <c r="E18" s="526"/>
      <c r="F18" s="527"/>
    </row>
    <row r="19" spans="1:6">
      <c r="A19" s="520" t="s">
        <v>942</v>
      </c>
      <c r="B19" s="526"/>
      <c r="C19" s="526"/>
      <c r="D19" s="526"/>
      <c r="E19" s="526"/>
      <c r="F19" s="527"/>
    </row>
    <row r="20" spans="1:6" ht="15.75" thickBot="1">
      <c r="A20" s="528" t="s">
        <v>943</v>
      </c>
      <c r="B20" s="529"/>
      <c r="C20" s="529"/>
      <c r="D20" s="529"/>
      <c r="E20" s="529"/>
      <c r="F20" s="53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H68"/>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85546875" style="30" customWidth="1"/>
    <col min="2" max="2" width="91.85546875" style="30" customWidth="1"/>
    <col min="3" max="3" width="53.140625" style="634" customWidth="1"/>
    <col min="4" max="4" width="32.140625" style="30" customWidth="1"/>
    <col min="5" max="5" width="9.42578125" customWidth="1"/>
    <col min="8" max="8" width="17" bestFit="1" customWidth="1"/>
  </cols>
  <sheetData>
    <row r="1" spans="1:8">
      <c r="A1" s="13" t="s">
        <v>97</v>
      </c>
      <c r="B1" s="14" t="str">
        <f>Info!C2</f>
        <v>სს "ბანკი ქართუ"</v>
      </c>
      <c r="E1" s="1"/>
      <c r="F1" s="1"/>
    </row>
    <row r="2" spans="1:8" s="13" customFormat="1" ht="15.75" customHeight="1">
      <c r="A2" s="13" t="s">
        <v>98</v>
      </c>
      <c r="B2" s="588">
        <f>'1. key ratios'!B2</f>
        <v>45930</v>
      </c>
      <c r="C2" s="617"/>
    </row>
    <row r="3" spans="1:8" s="13" customFormat="1" ht="15.75" customHeight="1">
      <c r="A3" s="19"/>
      <c r="C3" s="617"/>
    </row>
    <row r="4" spans="1:8" s="13" customFormat="1" ht="15.75" customHeight="1" thickBot="1">
      <c r="A4" s="13" t="s">
        <v>247</v>
      </c>
      <c r="B4" s="104" t="s">
        <v>161</v>
      </c>
      <c r="C4" s="617"/>
      <c r="D4" s="106" t="s">
        <v>76</v>
      </c>
    </row>
    <row r="5" spans="1:8" ht="25.5">
      <c r="A5" s="71" t="s">
        <v>25</v>
      </c>
      <c r="B5" s="72" t="s">
        <v>133</v>
      </c>
      <c r="C5" s="635" t="s">
        <v>826</v>
      </c>
      <c r="D5" s="105" t="s">
        <v>162</v>
      </c>
    </row>
    <row r="6" spans="1:8">
      <c r="A6" s="355">
        <v>1</v>
      </c>
      <c r="B6" s="318" t="s">
        <v>811</v>
      </c>
      <c r="C6" s="636">
        <f>SUM(C7:C9)</f>
        <v>691309166.86147547</v>
      </c>
      <c r="D6" s="66"/>
      <c r="E6" s="4"/>
      <c r="H6" s="596"/>
    </row>
    <row r="7" spans="1:8">
      <c r="A7" s="355">
        <v>1.1000000000000001</v>
      </c>
      <c r="B7" s="319" t="s">
        <v>85</v>
      </c>
      <c r="C7" s="637">
        <v>38336648.174199998</v>
      </c>
      <c r="D7" s="67"/>
      <c r="E7" s="4"/>
      <c r="H7" s="596"/>
    </row>
    <row r="8" spans="1:8">
      <c r="A8" s="355">
        <v>1.2</v>
      </c>
      <c r="B8" s="319" t="s">
        <v>86</v>
      </c>
      <c r="C8" s="637">
        <v>266818112.23694327</v>
      </c>
      <c r="D8" s="67"/>
      <c r="E8" s="4"/>
      <c r="H8" s="596"/>
    </row>
    <row r="9" spans="1:8">
      <c r="A9" s="355">
        <v>1.3</v>
      </c>
      <c r="B9" s="319" t="s">
        <v>87</v>
      </c>
      <c r="C9" s="637">
        <v>386154406.45033211</v>
      </c>
      <c r="D9" s="67"/>
      <c r="E9" s="4"/>
      <c r="H9" s="596"/>
    </row>
    <row r="10" spans="1:8">
      <c r="A10" s="355">
        <v>2</v>
      </c>
      <c r="B10" s="320" t="s">
        <v>698</v>
      </c>
      <c r="C10" s="637">
        <v>0</v>
      </c>
      <c r="D10" s="67"/>
      <c r="E10" s="4"/>
      <c r="H10" s="596"/>
    </row>
    <row r="11" spans="1:8">
      <c r="A11" s="355">
        <v>2.1</v>
      </c>
      <c r="B11" s="321" t="s">
        <v>699</v>
      </c>
      <c r="C11" s="637">
        <v>0</v>
      </c>
      <c r="D11" s="68"/>
      <c r="E11" s="5"/>
      <c r="H11" s="596"/>
    </row>
    <row r="12" spans="1:8" ht="23.45" customHeight="1">
      <c r="A12" s="355">
        <v>3</v>
      </c>
      <c r="B12" s="322" t="s">
        <v>700</v>
      </c>
      <c r="C12" s="637">
        <v>0</v>
      </c>
      <c r="D12" s="68"/>
      <c r="E12" s="5"/>
      <c r="H12" s="596"/>
    </row>
    <row r="13" spans="1:8" ht="23.1" customHeight="1">
      <c r="A13" s="355">
        <v>4</v>
      </c>
      <c r="B13" s="323" t="s">
        <v>701</v>
      </c>
      <c r="C13" s="637">
        <v>0</v>
      </c>
      <c r="D13" s="68"/>
      <c r="E13" s="5"/>
      <c r="H13" s="596"/>
    </row>
    <row r="14" spans="1:8">
      <c r="A14" s="355">
        <v>5</v>
      </c>
      <c r="B14" s="323" t="s">
        <v>702</v>
      </c>
      <c r="C14" s="638">
        <f>SUM(C15:C17)</f>
        <v>175637.53</v>
      </c>
      <c r="D14" s="68"/>
      <c r="E14" s="5"/>
      <c r="H14" s="596"/>
    </row>
    <row r="15" spans="1:8">
      <c r="A15" s="355">
        <v>5.0999999999999996</v>
      </c>
      <c r="B15" s="324" t="s">
        <v>703</v>
      </c>
      <c r="C15" s="637">
        <v>175637.53</v>
      </c>
      <c r="D15" s="68"/>
      <c r="E15" s="4"/>
      <c r="H15" s="596"/>
    </row>
    <row r="16" spans="1:8">
      <c r="A16" s="355">
        <v>5.2</v>
      </c>
      <c r="B16" s="324" t="s">
        <v>538</v>
      </c>
      <c r="C16" s="637">
        <v>0</v>
      </c>
      <c r="D16" s="67"/>
      <c r="E16" s="4"/>
      <c r="H16" s="596"/>
    </row>
    <row r="17" spans="1:8">
      <c r="A17" s="355">
        <v>5.3</v>
      </c>
      <c r="B17" s="324" t="s">
        <v>704</v>
      </c>
      <c r="C17" s="637">
        <v>0</v>
      </c>
      <c r="D17" s="67"/>
      <c r="E17" s="4"/>
      <c r="H17" s="596"/>
    </row>
    <row r="18" spans="1:8">
      <c r="A18" s="355">
        <v>6</v>
      </c>
      <c r="B18" s="322" t="s">
        <v>705</v>
      </c>
      <c r="C18" s="639">
        <f>SUM(C19:C20)</f>
        <v>1109312770.626421</v>
      </c>
      <c r="D18" s="67"/>
      <c r="E18" s="4"/>
      <c r="H18" s="596"/>
    </row>
    <row r="19" spans="1:8">
      <c r="A19" s="355">
        <v>6.1</v>
      </c>
      <c r="B19" s="324" t="s">
        <v>538</v>
      </c>
      <c r="C19" s="637">
        <v>71888881.383941501</v>
      </c>
      <c r="D19" s="67"/>
      <c r="E19" s="4"/>
      <c r="H19" s="596"/>
    </row>
    <row r="20" spans="1:8">
      <c r="A20" s="355">
        <v>6.2</v>
      </c>
      <c r="B20" s="324" t="s">
        <v>704</v>
      </c>
      <c r="C20" s="637">
        <v>1037423889.2424796</v>
      </c>
      <c r="D20" s="67"/>
      <c r="E20" s="4"/>
      <c r="H20" s="596"/>
    </row>
    <row r="21" spans="1:8">
      <c r="A21" s="355">
        <v>7</v>
      </c>
      <c r="B21" s="325" t="s">
        <v>706</v>
      </c>
      <c r="C21" s="637">
        <v>9772300</v>
      </c>
      <c r="D21" s="67"/>
      <c r="E21" s="4"/>
      <c r="H21" s="596"/>
    </row>
    <row r="22" spans="1:8">
      <c r="A22" s="355">
        <v>8</v>
      </c>
      <c r="B22" s="326" t="s">
        <v>707</v>
      </c>
      <c r="C22" s="637">
        <v>0</v>
      </c>
      <c r="D22" s="67"/>
      <c r="E22" s="4"/>
      <c r="H22" s="596"/>
    </row>
    <row r="23" spans="1:8">
      <c r="A23" s="355">
        <v>9</v>
      </c>
      <c r="B23" s="323" t="s">
        <v>708</v>
      </c>
      <c r="C23" s="639">
        <f>SUM(C24:C25)</f>
        <v>21327788.528435811</v>
      </c>
      <c r="D23" s="375"/>
      <c r="E23" s="4"/>
      <c r="H23" s="596"/>
    </row>
    <row r="24" spans="1:8">
      <c r="A24" s="355">
        <v>9.1</v>
      </c>
      <c r="B24" s="327" t="s">
        <v>709</v>
      </c>
      <c r="C24" s="637">
        <v>21327788.528435811</v>
      </c>
      <c r="D24" s="69"/>
      <c r="E24" s="4"/>
      <c r="H24" s="596"/>
    </row>
    <row r="25" spans="1:8">
      <c r="A25" s="355">
        <v>9.1999999999999993</v>
      </c>
      <c r="B25" s="327" t="s">
        <v>710</v>
      </c>
      <c r="C25" s="637">
        <v>0</v>
      </c>
      <c r="D25" s="374"/>
      <c r="E25" s="3"/>
      <c r="H25" s="596"/>
    </row>
    <row r="26" spans="1:8">
      <c r="A26" s="355">
        <v>10</v>
      </c>
      <c r="B26" s="323" t="s">
        <v>36</v>
      </c>
      <c r="C26" s="640">
        <f>SUM(C27:C28)</f>
        <v>12629083.810000001</v>
      </c>
      <c r="D26" s="495" t="s">
        <v>902</v>
      </c>
      <c r="E26" s="4"/>
      <c r="H26" s="596"/>
    </row>
    <row r="27" spans="1:8">
      <c r="A27" s="355">
        <v>10.1</v>
      </c>
      <c r="B27" s="327" t="s">
        <v>711</v>
      </c>
      <c r="C27" s="637">
        <v>0</v>
      </c>
      <c r="D27" s="67"/>
      <c r="E27" s="4"/>
      <c r="H27" s="596"/>
    </row>
    <row r="28" spans="1:8">
      <c r="A28" s="355">
        <v>10.199999999999999</v>
      </c>
      <c r="B28" s="327" t="s">
        <v>712</v>
      </c>
      <c r="C28" s="637">
        <v>12629083.810000001</v>
      </c>
      <c r="D28" s="67"/>
      <c r="E28" s="4"/>
      <c r="H28" s="596"/>
    </row>
    <row r="29" spans="1:8">
      <c r="A29" s="355">
        <v>11</v>
      </c>
      <c r="B29" s="323" t="s">
        <v>713</v>
      </c>
      <c r="C29" s="639">
        <f>SUM(C30:C31)</f>
        <v>4678335.2490425808</v>
      </c>
      <c r="D29" s="67"/>
      <c r="E29" s="4"/>
      <c r="H29" s="596"/>
    </row>
    <row r="30" spans="1:8">
      <c r="A30" s="355">
        <v>11.1</v>
      </c>
      <c r="B30" s="327" t="s">
        <v>714</v>
      </c>
      <c r="C30" s="637">
        <v>4678335.2490425808</v>
      </c>
      <c r="D30" s="67"/>
      <c r="E30" s="4"/>
      <c r="H30" s="596"/>
    </row>
    <row r="31" spans="1:8">
      <c r="A31" s="355">
        <v>11.2</v>
      </c>
      <c r="B31" s="327" t="s">
        <v>715</v>
      </c>
      <c r="C31" s="637">
        <v>0</v>
      </c>
      <c r="D31" s="67"/>
      <c r="E31" s="4"/>
      <c r="H31" s="596"/>
    </row>
    <row r="32" spans="1:8">
      <c r="A32" s="355">
        <v>13</v>
      </c>
      <c r="B32" s="323" t="s">
        <v>88</v>
      </c>
      <c r="C32" s="637">
        <v>48021960.439566113</v>
      </c>
      <c r="D32" s="67"/>
      <c r="E32" s="4"/>
      <c r="H32" s="596"/>
    </row>
    <row r="33" spans="1:8">
      <c r="A33" s="355">
        <v>13.1</v>
      </c>
      <c r="B33" s="328" t="s">
        <v>716</v>
      </c>
      <c r="C33" s="637">
        <v>45744919.543766111</v>
      </c>
      <c r="D33" s="67"/>
      <c r="E33" s="4"/>
      <c r="H33" s="596"/>
    </row>
    <row r="34" spans="1:8">
      <c r="A34" s="355">
        <v>13.2</v>
      </c>
      <c r="B34" s="328" t="s">
        <v>717</v>
      </c>
      <c r="C34" s="637">
        <v>0</v>
      </c>
      <c r="D34" s="69"/>
      <c r="E34" s="4"/>
      <c r="H34" s="596"/>
    </row>
    <row r="35" spans="1:8">
      <c r="A35" s="355">
        <v>14</v>
      </c>
      <c r="B35" s="329" t="s">
        <v>718</v>
      </c>
      <c r="C35" s="641">
        <f>SUM(C6,C10,C12,C13,C14,C18,C21,C22,C23,C26,C29,C32)</f>
        <v>1897227043.0449407</v>
      </c>
      <c r="D35" s="69"/>
      <c r="E35" s="4"/>
      <c r="H35" s="596"/>
    </row>
    <row r="36" spans="1:8">
      <c r="A36" s="355"/>
      <c r="B36" s="330" t="s">
        <v>93</v>
      </c>
      <c r="C36" s="637"/>
      <c r="D36" s="70"/>
      <c r="E36" s="4"/>
      <c r="H36" s="596"/>
    </row>
    <row r="37" spans="1:8">
      <c r="A37" s="355">
        <v>15</v>
      </c>
      <c r="B37" s="331" t="s">
        <v>719</v>
      </c>
      <c r="C37" s="637">
        <v>0</v>
      </c>
      <c r="D37" s="374"/>
      <c r="E37" s="3"/>
      <c r="H37" s="596"/>
    </row>
    <row r="38" spans="1:8">
      <c r="A38" s="355">
        <v>15.1</v>
      </c>
      <c r="B38" s="332" t="s">
        <v>699</v>
      </c>
      <c r="C38" s="637">
        <v>0</v>
      </c>
      <c r="D38" s="67"/>
      <c r="E38" s="4"/>
      <c r="H38" s="596"/>
    </row>
    <row r="39" spans="1:8" ht="21">
      <c r="A39" s="355">
        <v>16</v>
      </c>
      <c r="B39" s="325" t="s">
        <v>720</v>
      </c>
      <c r="C39" s="637">
        <v>0</v>
      </c>
      <c r="D39" s="67"/>
      <c r="E39" s="4"/>
      <c r="H39" s="596"/>
    </row>
    <row r="40" spans="1:8">
      <c r="A40" s="355">
        <v>17</v>
      </c>
      <c r="B40" s="325" t="s">
        <v>721</v>
      </c>
      <c r="C40" s="639">
        <f>SUM(C41:C44)</f>
        <v>1332745055.1758277</v>
      </c>
      <c r="D40" s="67"/>
      <c r="E40" s="4"/>
      <c r="H40" s="596"/>
    </row>
    <row r="41" spans="1:8">
      <c r="A41" s="355">
        <v>17.100000000000001</v>
      </c>
      <c r="B41" s="333" t="s">
        <v>722</v>
      </c>
      <c r="C41" s="637">
        <v>1323740397.4001999</v>
      </c>
      <c r="D41" s="67"/>
      <c r="E41" s="4"/>
      <c r="H41" s="596"/>
    </row>
    <row r="42" spans="1:8">
      <c r="A42" s="368">
        <v>17.2</v>
      </c>
      <c r="B42" s="369" t="s">
        <v>89</v>
      </c>
      <c r="C42" s="637">
        <v>0</v>
      </c>
      <c r="D42" s="69"/>
      <c r="E42" s="4"/>
      <c r="H42" s="596"/>
    </row>
    <row r="43" spans="1:8">
      <c r="A43" s="355">
        <v>17.3</v>
      </c>
      <c r="B43" s="370" t="s">
        <v>723</v>
      </c>
      <c r="C43" s="637">
        <v>0</v>
      </c>
      <c r="D43" s="724"/>
      <c r="E43" s="4"/>
      <c r="H43" s="596"/>
    </row>
    <row r="44" spans="1:8">
      <c r="A44" s="355">
        <v>17.399999999999999</v>
      </c>
      <c r="B44" s="370" t="s">
        <v>724</v>
      </c>
      <c r="C44" s="637">
        <v>9004657.7756278701</v>
      </c>
      <c r="D44" s="724"/>
      <c r="E44" s="4"/>
      <c r="H44" s="596"/>
    </row>
    <row r="45" spans="1:8">
      <c r="A45" s="355">
        <v>18</v>
      </c>
      <c r="B45" s="341" t="s">
        <v>725</v>
      </c>
      <c r="C45" s="637">
        <v>397478.79597527854</v>
      </c>
      <c r="D45" s="724"/>
      <c r="E45" s="3"/>
      <c r="H45" s="596"/>
    </row>
    <row r="46" spans="1:8">
      <c r="A46" s="355">
        <v>19</v>
      </c>
      <c r="B46" s="341" t="s">
        <v>726</v>
      </c>
      <c r="C46" s="642">
        <f>SUM(C47:C48)</f>
        <v>2533384.0482973158</v>
      </c>
      <c r="D46" s="725"/>
      <c r="H46" s="596"/>
    </row>
    <row r="47" spans="1:8">
      <c r="A47" s="355">
        <v>19.100000000000001</v>
      </c>
      <c r="B47" s="371" t="s">
        <v>727</v>
      </c>
      <c r="C47" s="637">
        <v>0</v>
      </c>
      <c r="D47" s="725"/>
      <c r="H47" s="596"/>
    </row>
    <row r="48" spans="1:8">
      <c r="A48" s="355">
        <v>19.2</v>
      </c>
      <c r="B48" s="371" t="s">
        <v>728</v>
      </c>
      <c r="C48" s="637">
        <v>2533384.0482973158</v>
      </c>
      <c r="D48" s="725"/>
      <c r="H48" s="596"/>
    </row>
    <row r="49" spans="1:8">
      <c r="A49" s="355">
        <v>20</v>
      </c>
      <c r="B49" s="337" t="s">
        <v>90</v>
      </c>
      <c r="C49" s="637">
        <v>81812138.289899766</v>
      </c>
      <c r="D49" s="495" t="s">
        <v>1026</v>
      </c>
      <c r="H49" s="596"/>
    </row>
    <row r="50" spans="1:8">
      <c r="A50" s="355">
        <v>21</v>
      </c>
      <c r="B50" s="338" t="s">
        <v>78</v>
      </c>
      <c r="C50" s="637">
        <v>960734.70779999974</v>
      </c>
      <c r="D50" s="725"/>
      <c r="H50" s="596"/>
    </row>
    <row r="51" spans="1:8">
      <c r="A51" s="355">
        <v>21.1</v>
      </c>
      <c r="B51" s="334" t="s">
        <v>729</v>
      </c>
      <c r="C51" s="637">
        <v>0</v>
      </c>
      <c r="D51" s="725"/>
      <c r="H51" s="596"/>
    </row>
    <row r="52" spans="1:8">
      <c r="A52" s="355">
        <v>22</v>
      </c>
      <c r="B52" s="337" t="s">
        <v>730</v>
      </c>
      <c r="C52" s="642">
        <f>SUM(C37,C39,C40,C45,C46,C49,C50)</f>
        <v>1418448791.0178001</v>
      </c>
      <c r="D52" s="725"/>
      <c r="H52" s="596"/>
    </row>
    <row r="53" spans="1:8">
      <c r="A53" s="355"/>
      <c r="B53" s="339" t="s">
        <v>731</v>
      </c>
      <c r="C53" s="643"/>
      <c r="D53" s="725"/>
      <c r="H53" s="596"/>
    </row>
    <row r="54" spans="1:8">
      <c r="A54" s="355">
        <v>23</v>
      </c>
      <c r="B54" s="337" t="s">
        <v>94</v>
      </c>
      <c r="C54" s="637">
        <v>114430000</v>
      </c>
      <c r="D54" s="495" t="s">
        <v>1027</v>
      </c>
      <c r="H54" s="596"/>
    </row>
    <row r="55" spans="1:8">
      <c r="A55" s="355">
        <v>24</v>
      </c>
      <c r="B55" s="337" t="s">
        <v>732</v>
      </c>
      <c r="C55" s="637">
        <v>0</v>
      </c>
      <c r="D55" s="725"/>
      <c r="H55" s="596"/>
    </row>
    <row r="56" spans="1:8">
      <c r="A56" s="355">
        <v>25</v>
      </c>
      <c r="B56" s="337" t="s">
        <v>91</v>
      </c>
      <c r="C56" s="637">
        <v>0</v>
      </c>
      <c r="D56" s="725"/>
      <c r="H56" s="596"/>
    </row>
    <row r="57" spans="1:8">
      <c r="A57" s="355">
        <v>26</v>
      </c>
      <c r="B57" s="341" t="s">
        <v>733</v>
      </c>
      <c r="C57" s="637">
        <v>0</v>
      </c>
      <c r="D57" s="725"/>
      <c r="H57" s="596"/>
    </row>
    <row r="58" spans="1:8">
      <c r="A58" s="355">
        <v>27</v>
      </c>
      <c r="B58" s="341" t="s">
        <v>734</v>
      </c>
      <c r="C58" s="644">
        <f>SUM(C59:C60)</f>
        <v>23845347.84</v>
      </c>
      <c r="D58" s="725"/>
      <c r="H58" s="596"/>
    </row>
    <row r="59" spans="1:8">
      <c r="A59" s="355">
        <v>27.1</v>
      </c>
      <c r="B59" s="371" t="s">
        <v>735</v>
      </c>
      <c r="C59" s="637">
        <v>23845347.84</v>
      </c>
      <c r="D59" s="495" t="s">
        <v>1028</v>
      </c>
      <c r="H59" s="596"/>
    </row>
    <row r="60" spans="1:8">
      <c r="A60" s="355">
        <v>27.2</v>
      </c>
      <c r="B60" s="370" t="s">
        <v>736</v>
      </c>
      <c r="C60" s="637">
        <v>0</v>
      </c>
      <c r="D60" s="725"/>
      <c r="H60" s="596"/>
    </row>
    <row r="61" spans="1:8">
      <c r="A61" s="355">
        <v>28</v>
      </c>
      <c r="B61" s="338" t="s">
        <v>737</v>
      </c>
      <c r="C61" s="637">
        <v>0</v>
      </c>
      <c r="D61" s="725"/>
      <c r="H61" s="596"/>
    </row>
    <row r="62" spans="1:8">
      <c r="A62" s="355">
        <v>29</v>
      </c>
      <c r="B62" s="341" t="s">
        <v>738</v>
      </c>
      <c r="C62" s="644">
        <f>SUM(C63:C65)</f>
        <v>0</v>
      </c>
      <c r="D62" s="725"/>
      <c r="H62" s="596"/>
    </row>
    <row r="63" spans="1:8">
      <c r="A63" s="355">
        <v>29.1</v>
      </c>
      <c r="B63" s="372" t="s">
        <v>739</v>
      </c>
      <c r="C63" s="637">
        <v>0</v>
      </c>
      <c r="D63" s="725"/>
      <c r="H63" s="596"/>
    </row>
    <row r="64" spans="1:8" ht="24" customHeight="1">
      <c r="A64" s="355">
        <v>29.2</v>
      </c>
      <c r="B64" s="371" t="s">
        <v>740</v>
      </c>
      <c r="C64" s="637">
        <v>0</v>
      </c>
      <c r="D64" s="725"/>
      <c r="H64" s="596"/>
    </row>
    <row r="65" spans="1:8" ht="21.95" customHeight="1">
      <c r="A65" s="355">
        <v>29.3</v>
      </c>
      <c r="B65" s="373" t="s">
        <v>741</v>
      </c>
      <c r="C65" s="637">
        <v>0</v>
      </c>
      <c r="D65" s="495" t="s">
        <v>1029</v>
      </c>
      <c r="H65" s="596"/>
    </row>
    <row r="66" spans="1:8">
      <c r="A66" s="355">
        <v>30</v>
      </c>
      <c r="B66" s="341" t="s">
        <v>92</v>
      </c>
      <c r="C66" s="637">
        <v>340502895.89834088</v>
      </c>
      <c r="D66" s="495" t="s">
        <v>1030</v>
      </c>
      <c r="H66" s="596"/>
    </row>
    <row r="67" spans="1:8">
      <c r="A67" s="355">
        <v>31</v>
      </c>
      <c r="B67" s="340" t="s">
        <v>742</v>
      </c>
      <c r="C67" s="644">
        <f>SUM(C54,C55,C56,C57,C58,C61,C62,C66)</f>
        <v>478778243.73834085</v>
      </c>
      <c r="D67" s="725"/>
      <c r="H67" s="596"/>
    </row>
    <row r="68" spans="1:8" ht="16.5" thickBot="1">
      <c r="A68" s="355">
        <v>32</v>
      </c>
      <c r="B68" s="341" t="s">
        <v>743</v>
      </c>
      <c r="C68" s="644">
        <f>SUM(C52,C67)</f>
        <v>1897227034.7561409</v>
      </c>
      <c r="D68" s="726"/>
      <c r="H68" s="596"/>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43"/>
  <sheetViews>
    <sheetView showGridLines="0"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1" bestFit="1" customWidth="1"/>
    <col min="2" max="2" width="97" style="1" bestFit="1" customWidth="1"/>
    <col min="3" max="3" width="15.42578125" style="595" bestFit="1" customWidth="1"/>
    <col min="4" max="4" width="13.28515625" style="595" bestFit="1" customWidth="1"/>
    <col min="5" max="5" width="15.85546875" style="595" bestFit="1" customWidth="1"/>
    <col min="6" max="6" width="13.28515625" style="595" bestFit="1" customWidth="1"/>
    <col min="7" max="7" width="9.5703125" style="595" bestFit="1" customWidth="1"/>
    <col min="8" max="8" width="13.28515625" style="595" bestFit="1" customWidth="1"/>
    <col min="9" max="9" width="14.85546875" style="595" bestFit="1" customWidth="1"/>
    <col min="10" max="10" width="13.28515625" style="595" bestFit="1" customWidth="1"/>
    <col min="11" max="11" width="9.5703125" style="595" bestFit="1" customWidth="1"/>
    <col min="12" max="12" width="13.28515625" style="595" bestFit="1" customWidth="1"/>
    <col min="13" max="14" width="15.85546875" style="595" bestFit="1" customWidth="1"/>
    <col min="15" max="15" width="9.5703125" style="595" bestFit="1" customWidth="1"/>
    <col min="16" max="16" width="13.28515625" style="595" bestFit="1" customWidth="1"/>
    <col min="17" max="17" width="14.85546875" style="595" bestFit="1" customWidth="1"/>
    <col min="18" max="18" width="13.28515625" style="595" bestFit="1" customWidth="1"/>
    <col min="19" max="19" width="31.5703125" style="595" bestFit="1" customWidth="1"/>
    <col min="20" max="16384" width="9.140625" style="8"/>
  </cols>
  <sheetData>
    <row r="1" spans="1:19">
      <c r="A1" s="1" t="s">
        <v>97</v>
      </c>
      <c r="B1" s="1" t="str">
        <f>Info!C2</f>
        <v>სს "ბანკი ქართუ"</v>
      </c>
    </row>
    <row r="2" spans="1:19">
      <c r="A2" s="1" t="s">
        <v>98</v>
      </c>
      <c r="B2" s="588">
        <f>'1. key ratios'!B2</f>
        <v>45930</v>
      </c>
    </row>
    <row r="4" spans="1:19" ht="26.25" thickBot="1">
      <c r="A4" s="29" t="s">
        <v>248</v>
      </c>
      <c r="B4" s="144" t="s">
        <v>282</v>
      </c>
    </row>
    <row r="5" spans="1:19">
      <c r="A5" s="57"/>
      <c r="B5" s="59"/>
      <c r="C5" s="646" t="s">
        <v>0</v>
      </c>
      <c r="D5" s="646" t="s">
        <v>1</v>
      </c>
      <c r="E5" s="646" t="s">
        <v>2</v>
      </c>
      <c r="F5" s="646" t="s">
        <v>3</v>
      </c>
      <c r="G5" s="646" t="s">
        <v>4</v>
      </c>
      <c r="H5" s="646" t="s">
        <v>5</v>
      </c>
      <c r="I5" s="646" t="s">
        <v>134</v>
      </c>
      <c r="J5" s="646" t="s">
        <v>135</v>
      </c>
      <c r="K5" s="646" t="s">
        <v>136</v>
      </c>
      <c r="L5" s="646" t="s">
        <v>137</v>
      </c>
      <c r="M5" s="646" t="s">
        <v>138</v>
      </c>
      <c r="N5" s="646" t="s">
        <v>139</v>
      </c>
      <c r="O5" s="646" t="s">
        <v>269</v>
      </c>
      <c r="P5" s="646" t="s">
        <v>270</v>
      </c>
      <c r="Q5" s="646" t="s">
        <v>271</v>
      </c>
      <c r="R5" s="647" t="s">
        <v>272</v>
      </c>
      <c r="S5" s="648" t="s">
        <v>273</v>
      </c>
    </row>
    <row r="6" spans="1:19" ht="46.5" customHeight="1">
      <c r="A6" s="73"/>
      <c r="B6" s="777" t="s">
        <v>274</v>
      </c>
      <c r="C6" s="775">
        <v>0</v>
      </c>
      <c r="D6" s="776"/>
      <c r="E6" s="775">
        <v>0.2</v>
      </c>
      <c r="F6" s="776"/>
      <c r="G6" s="775">
        <v>0.35</v>
      </c>
      <c r="H6" s="776"/>
      <c r="I6" s="775">
        <v>0.5</v>
      </c>
      <c r="J6" s="776"/>
      <c r="K6" s="775">
        <v>0.75</v>
      </c>
      <c r="L6" s="776"/>
      <c r="M6" s="775">
        <v>1</v>
      </c>
      <c r="N6" s="776"/>
      <c r="O6" s="775">
        <v>1.5</v>
      </c>
      <c r="P6" s="776"/>
      <c r="Q6" s="775">
        <v>2.5</v>
      </c>
      <c r="R6" s="776"/>
      <c r="S6" s="773" t="s">
        <v>145</v>
      </c>
    </row>
    <row r="7" spans="1:19">
      <c r="A7" s="73"/>
      <c r="B7" s="778"/>
      <c r="C7" s="649" t="s">
        <v>267</v>
      </c>
      <c r="D7" s="649" t="s">
        <v>268</v>
      </c>
      <c r="E7" s="649" t="s">
        <v>267</v>
      </c>
      <c r="F7" s="649" t="s">
        <v>268</v>
      </c>
      <c r="G7" s="649" t="s">
        <v>267</v>
      </c>
      <c r="H7" s="649" t="s">
        <v>268</v>
      </c>
      <c r="I7" s="649" t="s">
        <v>267</v>
      </c>
      <c r="J7" s="649" t="s">
        <v>268</v>
      </c>
      <c r="K7" s="649" t="s">
        <v>267</v>
      </c>
      <c r="L7" s="649" t="s">
        <v>268</v>
      </c>
      <c r="M7" s="649" t="s">
        <v>267</v>
      </c>
      <c r="N7" s="649" t="s">
        <v>268</v>
      </c>
      <c r="O7" s="649" t="s">
        <v>267</v>
      </c>
      <c r="P7" s="649" t="s">
        <v>268</v>
      </c>
      <c r="Q7" s="649" t="s">
        <v>267</v>
      </c>
      <c r="R7" s="649" t="s">
        <v>268</v>
      </c>
      <c r="S7" s="774"/>
    </row>
    <row r="8" spans="1:19">
      <c r="A8" s="55">
        <v>1</v>
      </c>
      <c r="B8" s="81" t="s">
        <v>123</v>
      </c>
      <c r="C8" s="645">
        <v>36398950.511282355</v>
      </c>
      <c r="D8" s="645">
        <v>0</v>
      </c>
      <c r="E8" s="645">
        <v>0</v>
      </c>
      <c r="F8" s="645">
        <v>0</v>
      </c>
      <c r="G8" s="645">
        <v>0</v>
      </c>
      <c r="H8" s="645">
        <v>0</v>
      </c>
      <c r="I8" s="645">
        <v>0</v>
      </c>
      <c r="J8" s="645">
        <v>0</v>
      </c>
      <c r="K8" s="645">
        <v>0</v>
      </c>
      <c r="L8" s="645">
        <v>0</v>
      </c>
      <c r="M8" s="645">
        <v>253780557.69694331</v>
      </c>
      <c r="N8" s="645">
        <v>0</v>
      </c>
      <c r="O8" s="645">
        <v>0</v>
      </c>
      <c r="P8" s="645">
        <v>0</v>
      </c>
      <c r="Q8" s="645">
        <v>0</v>
      </c>
      <c r="R8" s="645">
        <v>0</v>
      </c>
      <c r="S8" s="650">
        <f>$C$6*SUM(C8:D8)+$E$6*SUM(E8:F8)+$G$6*SUM(G8:H8)+$I$6*SUM(I8:J8)+$K$6*SUM(K8:L8)+$M$6*SUM(M8:N8)+$O$6*SUM(O8:P8)+$Q$6*SUM(Q8:R8)</f>
        <v>253780557.69694331</v>
      </c>
    </row>
    <row r="9" spans="1:19">
      <c r="A9" s="55">
        <v>2</v>
      </c>
      <c r="B9" s="81" t="s">
        <v>124</v>
      </c>
      <c r="C9" s="645">
        <v>0</v>
      </c>
      <c r="D9" s="645">
        <v>0</v>
      </c>
      <c r="E9" s="645">
        <v>0</v>
      </c>
      <c r="F9" s="645">
        <v>0</v>
      </c>
      <c r="G9" s="645">
        <v>0</v>
      </c>
      <c r="H9" s="645">
        <v>0</v>
      </c>
      <c r="I9" s="645">
        <v>0</v>
      </c>
      <c r="J9" s="645">
        <v>0</v>
      </c>
      <c r="K9" s="645">
        <v>0</v>
      </c>
      <c r="L9" s="645">
        <v>0</v>
      </c>
      <c r="M9" s="645">
        <v>0</v>
      </c>
      <c r="N9" s="645">
        <v>0</v>
      </c>
      <c r="O9" s="645">
        <v>0</v>
      </c>
      <c r="P9" s="645">
        <v>0</v>
      </c>
      <c r="Q9" s="645">
        <v>0</v>
      </c>
      <c r="R9" s="645">
        <v>0</v>
      </c>
      <c r="S9" s="650">
        <f t="shared" ref="S9:S21" si="0">$C$6*SUM(C9:D9)+$E$6*SUM(E9:F9)+$G$6*SUM(G9:H9)+$I$6*SUM(I9:J9)+$K$6*SUM(K9:L9)+$M$6*SUM(M9:N9)+$O$6*SUM(O9:P9)+$Q$6*SUM(Q9:R9)</f>
        <v>0</v>
      </c>
    </row>
    <row r="10" spans="1:19">
      <c r="A10" s="55">
        <v>3</v>
      </c>
      <c r="B10" s="81" t="s">
        <v>125</v>
      </c>
      <c r="C10" s="645">
        <v>0</v>
      </c>
      <c r="D10" s="645">
        <v>0</v>
      </c>
      <c r="E10" s="645">
        <v>0</v>
      </c>
      <c r="F10" s="645">
        <v>0</v>
      </c>
      <c r="G10" s="645">
        <v>0</v>
      </c>
      <c r="H10" s="645">
        <v>0</v>
      </c>
      <c r="I10" s="645">
        <v>0</v>
      </c>
      <c r="J10" s="645">
        <v>0</v>
      </c>
      <c r="K10" s="645">
        <v>0</v>
      </c>
      <c r="L10" s="645">
        <v>0</v>
      </c>
      <c r="M10" s="645">
        <v>0</v>
      </c>
      <c r="N10" s="645">
        <v>0</v>
      </c>
      <c r="O10" s="645">
        <v>0</v>
      </c>
      <c r="P10" s="645">
        <v>0</v>
      </c>
      <c r="Q10" s="645">
        <v>0</v>
      </c>
      <c r="R10" s="645">
        <v>0</v>
      </c>
      <c r="S10" s="650">
        <f t="shared" si="0"/>
        <v>0</v>
      </c>
    </row>
    <row r="11" spans="1:19">
      <c r="A11" s="55">
        <v>4</v>
      </c>
      <c r="B11" s="81" t="s">
        <v>126</v>
      </c>
      <c r="C11" s="645">
        <v>0</v>
      </c>
      <c r="D11" s="645">
        <v>0</v>
      </c>
      <c r="E11" s="645">
        <v>0</v>
      </c>
      <c r="F11" s="645">
        <v>0</v>
      </c>
      <c r="G11" s="645">
        <v>0</v>
      </c>
      <c r="H11" s="645">
        <v>0</v>
      </c>
      <c r="I11" s="645">
        <v>0</v>
      </c>
      <c r="J11" s="645">
        <v>0</v>
      </c>
      <c r="K11" s="645">
        <v>0</v>
      </c>
      <c r="L11" s="645">
        <v>0</v>
      </c>
      <c r="M11" s="645">
        <v>0</v>
      </c>
      <c r="N11" s="645">
        <v>0</v>
      </c>
      <c r="O11" s="645">
        <v>0</v>
      </c>
      <c r="P11" s="645">
        <v>0</v>
      </c>
      <c r="Q11" s="645">
        <v>0</v>
      </c>
      <c r="R11" s="645">
        <v>0</v>
      </c>
      <c r="S11" s="650">
        <f t="shared" si="0"/>
        <v>0</v>
      </c>
    </row>
    <row r="12" spans="1:19">
      <c r="A12" s="55">
        <v>5</v>
      </c>
      <c r="B12" s="81" t="s">
        <v>911</v>
      </c>
      <c r="C12" s="645">
        <v>0</v>
      </c>
      <c r="D12" s="645">
        <v>0</v>
      </c>
      <c r="E12" s="645">
        <v>0</v>
      </c>
      <c r="F12" s="645">
        <v>0</v>
      </c>
      <c r="G12" s="645">
        <v>0</v>
      </c>
      <c r="H12" s="645">
        <v>0</v>
      </c>
      <c r="I12" s="645">
        <v>0</v>
      </c>
      <c r="J12" s="645">
        <v>0</v>
      </c>
      <c r="K12" s="645">
        <v>0</v>
      </c>
      <c r="L12" s="645">
        <v>0</v>
      </c>
      <c r="M12" s="645">
        <v>0</v>
      </c>
      <c r="N12" s="645">
        <v>0</v>
      </c>
      <c r="O12" s="645">
        <v>0</v>
      </c>
      <c r="P12" s="645">
        <v>0</v>
      </c>
      <c r="Q12" s="645">
        <v>0</v>
      </c>
      <c r="R12" s="645">
        <v>0</v>
      </c>
      <c r="S12" s="650">
        <f t="shared" si="0"/>
        <v>0</v>
      </c>
    </row>
    <row r="13" spans="1:19">
      <c r="A13" s="55">
        <v>6</v>
      </c>
      <c r="B13" s="81" t="s">
        <v>127</v>
      </c>
      <c r="C13" s="645">
        <v>0</v>
      </c>
      <c r="D13" s="645">
        <v>0</v>
      </c>
      <c r="E13" s="645">
        <v>350149671.17506415</v>
      </c>
      <c r="F13" s="645">
        <v>0</v>
      </c>
      <c r="G13" s="645">
        <v>0</v>
      </c>
      <c r="H13" s="645">
        <v>0</v>
      </c>
      <c r="I13" s="645">
        <v>36004735.27526807</v>
      </c>
      <c r="J13" s="645">
        <v>0</v>
      </c>
      <c r="K13" s="645">
        <v>0</v>
      </c>
      <c r="L13" s="645">
        <v>0</v>
      </c>
      <c r="M13" s="645">
        <v>0</v>
      </c>
      <c r="N13" s="645">
        <v>0</v>
      </c>
      <c r="O13" s="645">
        <v>0</v>
      </c>
      <c r="P13" s="645">
        <v>0</v>
      </c>
      <c r="Q13" s="645">
        <v>0</v>
      </c>
      <c r="R13" s="645">
        <v>0</v>
      </c>
      <c r="S13" s="650">
        <f t="shared" si="0"/>
        <v>88032301.872646868</v>
      </c>
    </row>
    <row r="14" spans="1:19">
      <c r="A14" s="55">
        <v>7</v>
      </c>
      <c r="B14" s="81" t="s">
        <v>71</v>
      </c>
      <c r="C14" s="645">
        <v>0</v>
      </c>
      <c r="D14" s="645">
        <v>0</v>
      </c>
      <c r="E14" s="645">
        <v>0</v>
      </c>
      <c r="F14" s="645">
        <v>0</v>
      </c>
      <c r="G14" s="645">
        <v>0</v>
      </c>
      <c r="H14" s="645">
        <v>0</v>
      </c>
      <c r="I14" s="645">
        <v>0</v>
      </c>
      <c r="J14" s="645">
        <v>0</v>
      </c>
      <c r="K14" s="645">
        <v>0</v>
      </c>
      <c r="L14" s="645">
        <v>0</v>
      </c>
      <c r="M14" s="645">
        <v>994084655.31745672</v>
      </c>
      <c r="N14" s="645">
        <v>112775721.63093793</v>
      </c>
      <c r="O14" s="645">
        <v>0</v>
      </c>
      <c r="P14" s="645">
        <v>0</v>
      </c>
      <c r="Q14" s="645">
        <v>0</v>
      </c>
      <c r="R14" s="645">
        <v>0</v>
      </c>
      <c r="S14" s="650">
        <f t="shared" si="0"/>
        <v>1106860376.9483948</v>
      </c>
    </row>
    <row r="15" spans="1:19">
      <c r="A15" s="55">
        <v>8</v>
      </c>
      <c r="B15" s="81" t="s">
        <v>72</v>
      </c>
      <c r="C15" s="645">
        <v>0</v>
      </c>
      <c r="D15" s="645">
        <v>0</v>
      </c>
      <c r="E15" s="645">
        <v>0</v>
      </c>
      <c r="F15" s="645">
        <v>0</v>
      </c>
      <c r="G15" s="645">
        <v>0</v>
      </c>
      <c r="H15" s="645">
        <v>0</v>
      </c>
      <c r="I15" s="645">
        <v>0</v>
      </c>
      <c r="J15" s="645">
        <v>0</v>
      </c>
      <c r="K15" s="645">
        <v>0</v>
      </c>
      <c r="L15" s="645">
        <v>0</v>
      </c>
      <c r="M15" s="645">
        <v>0</v>
      </c>
      <c r="N15" s="645">
        <v>0</v>
      </c>
      <c r="O15" s="645">
        <v>0</v>
      </c>
      <c r="P15" s="645">
        <v>0</v>
      </c>
      <c r="Q15" s="645">
        <v>0</v>
      </c>
      <c r="R15" s="645">
        <v>0</v>
      </c>
      <c r="S15" s="650">
        <f t="shared" si="0"/>
        <v>0</v>
      </c>
    </row>
    <row r="16" spans="1:19">
      <c r="A16" s="55">
        <v>9</v>
      </c>
      <c r="B16" s="81" t="s">
        <v>912</v>
      </c>
      <c r="C16" s="645">
        <v>0</v>
      </c>
      <c r="D16" s="645">
        <v>0</v>
      </c>
      <c r="E16" s="645">
        <v>0</v>
      </c>
      <c r="F16" s="645">
        <v>0</v>
      </c>
      <c r="G16" s="645">
        <v>0</v>
      </c>
      <c r="H16" s="645">
        <v>0</v>
      </c>
      <c r="I16" s="645">
        <v>0</v>
      </c>
      <c r="J16" s="645">
        <v>0</v>
      </c>
      <c r="K16" s="645">
        <v>0</v>
      </c>
      <c r="L16" s="645">
        <v>0</v>
      </c>
      <c r="M16" s="645">
        <v>0</v>
      </c>
      <c r="N16" s="645">
        <v>0</v>
      </c>
      <c r="O16" s="645">
        <v>0</v>
      </c>
      <c r="P16" s="645">
        <v>0</v>
      </c>
      <c r="Q16" s="645">
        <v>0</v>
      </c>
      <c r="R16" s="645">
        <v>0</v>
      </c>
      <c r="S16" s="650">
        <f t="shared" si="0"/>
        <v>0</v>
      </c>
    </row>
    <row r="17" spans="1:19">
      <c r="A17" s="55">
        <v>10</v>
      </c>
      <c r="B17" s="81" t="s">
        <v>67</v>
      </c>
      <c r="C17" s="645">
        <v>0</v>
      </c>
      <c r="D17" s="645">
        <v>0</v>
      </c>
      <c r="E17" s="645">
        <v>0</v>
      </c>
      <c r="F17" s="645">
        <v>0</v>
      </c>
      <c r="G17" s="645">
        <v>0</v>
      </c>
      <c r="H17" s="645">
        <v>0</v>
      </c>
      <c r="I17" s="645">
        <v>0</v>
      </c>
      <c r="J17" s="645">
        <v>0</v>
      </c>
      <c r="K17" s="645">
        <v>0</v>
      </c>
      <c r="L17" s="645">
        <v>0</v>
      </c>
      <c r="M17" s="645">
        <v>47520936.055246845</v>
      </c>
      <c r="N17" s="645">
        <v>0</v>
      </c>
      <c r="O17" s="645">
        <v>0</v>
      </c>
      <c r="P17" s="645">
        <v>0</v>
      </c>
      <c r="Q17" s="645">
        <v>0</v>
      </c>
      <c r="R17" s="645">
        <v>0</v>
      </c>
      <c r="S17" s="650">
        <f t="shared" si="0"/>
        <v>47520936.055246845</v>
      </c>
    </row>
    <row r="18" spans="1:19">
      <c r="A18" s="55">
        <v>11</v>
      </c>
      <c r="B18" s="81" t="s">
        <v>68</v>
      </c>
      <c r="C18" s="645">
        <v>0</v>
      </c>
      <c r="D18" s="645">
        <v>0</v>
      </c>
      <c r="E18" s="645">
        <v>0</v>
      </c>
      <c r="F18" s="645">
        <v>0</v>
      </c>
      <c r="G18" s="645">
        <v>0</v>
      </c>
      <c r="H18" s="645">
        <v>0</v>
      </c>
      <c r="I18" s="645">
        <v>0</v>
      </c>
      <c r="J18" s="645">
        <v>0</v>
      </c>
      <c r="K18" s="645">
        <v>0</v>
      </c>
      <c r="L18" s="645">
        <v>0</v>
      </c>
      <c r="M18" s="645">
        <v>0</v>
      </c>
      <c r="N18" s="645">
        <v>0</v>
      </c>
      <c r="O18" s="645">
        <v>0</v>
      </c>
      <c r="P18" s="645">
        <v>0</v>
      </c>
      <c r="Q18" s="645">
        <v>0</v>
      </c>
      <c r="R18" s="645">
        <v>0</v>
      </c>
      <c r="S18" s="650">
        <f t="shared" si="0"/>
        <v>0</v>
      </c>
    </row>
    <row r="19" spans="1:19">
      <c r="A19" s="55">
        <v>12</v>
      </c>
      <c r="B19" s="81" t="s">
        <v>69</v>
      </c>
      <c r="C19" s="645">
        <v>0</v>
      </c>
      <c r="D19" s="645">
        <v>0</v>
      </c>
      <c r="E19" s="645">
        <v>0</v>
      </c>
      <c r="F19" s="645">
        <v>0</v>
      </c>
      <c r="G19" s="645">
        <v>0</v>
      </c>
      <c r="H19" s="645">
        <v>0</v>
      </c>
      <c r="I19" s="645">
        <v>0</v>
      </c>
      <c r="J19" s="645">
        <v>0</v>
      </c>
      <c r="K19" s="645">
        <v>0</v>
      </c>
      <c r="L19" s="645">
        <v>0</v>
      </c>
      <c r="M19" s="645">
        <v>0</v>
      </c>
      <c r="N19" s="645">
        <v>0</v>
      </c>
      <c r="O19" s="645">
        <v>0</v>
      </c>
      <c r="P19" s="645">
        <v>0</v>
      </c>
      <c r="Q19" s="645">
        <v>0</v>
      </c>
      <c r="R19" s="645">
        <v>0</v>
      </c>
      <c r="S19" s="650">
        <f t="shared" si="0"/>
        <v>0</v>
      </c>
    </row>
    <row r="20" spans="1:19">
      <c r="A20" s="55">
        <v>13</v>
      </c>
      <c r="B20" s="81" t="s">
        <v>70</v>
      </c>
      <c r="C20" s="645">
        <v>0</v>
      </c>
      <c r="D20" s="645">
        <v>0</v>
      </c>
      <c r="E20" s="645">
        <v>0</v>
      </c>
      <c r="F20" s="645">
        <v>0</v>
      </c>
      <c r="G20" s="645">
        <v>0</v>
      </c>
      <c r="H20" s="645">
        <v>0</v>
      </c>
      <c r="I20" s="645">
        <v>0</v>
      </c>
      <c r="J20" s="645">
        <v>0</v>
      </c>
      <c r="K20" s="645">
        <v>0</v>
      </c>
      <c r="L20" s="645">
        <v>0</v>
      </c>
      <c r="M20" s="645">
        <v>0</v>
      </c>
      <c r="N20" s="645">
        <v>0</v>
      </c>
      <c r="O20" s="645">
        <v>0</v>
      </c>
      <c r="P20" s="645">
        <v>0</v>
      </c>
      <c r="Q20" s="645">
        <v>0</v>
      </c>
      <c r="R20" s="645">
        <v>0</v>
      </c>
      <c r="S20" s="650">
        <f t="shared" si="0"/>
        <v>0</v>
      </c>
    </row>
    <row r="21" spans="1:19">
      <c r="A21" s="55">
        <v>14</v>
      </c>
      <c r="B21" s="81" t="s">
        <v>143</v>
      </c>
      <c r="C21" s="645">
        <v>46114273.08263582</v>
      </c>
      <c r="D21" s="645">
        <v>0</v>
      </c>
      <c r="E21" s="645">
        <v>0</v>
      </c>
      <c r="F21" s="645">
        <v>0</v>
      </c>
      <c r="G21" s="645">
        <v>0</v>
      </c>
      <c r="H21" s="645">
        <v>0</v>
      </c>
      <c r="I21" s="645">
        <v>0</v>
      </c>
      <c r="J21" s="645">
        <v>0</v>
      </c>
      <c r="K21" s="645">
        <v>0</v>
      </c>
      <c r="L21" s="645">
        <v>0</v>
      </c>
      <c r="M21" s="645">
        <v>100132618.11480801</v>
      </c>
      <c r="N21" s="645">
        <v>1092216.2021231807</v>
      </c>
      <c r="O21" s="645">
        <v>0</v>
      </c>
      <c r="P21" s="645">
        <v>0</v>
      </c>
      <c r="Q21" s="645">
        <v>20411558.699999999</v>
      </c>
      <c r="R21" s="645">
        <v>0</v>
      </c>
      <c r="S21" s="650">
        <f t="shared" si="0"/>
        <v>152253731.06693119</v>
      </c>
    </row>
    <row r="22" spans="1:19" ht="13.5" thickBot="1">
      <c r="A22" s="51"/>
      <c r="B22" s="77" t="s">
        <v>66</v>
      </c>
      <c r="C22" s="651">
        <f>SUM(C8:C21)</f>
        <v>82513223.593918175</v>
      </c>
      <c r="D22" s="651">
        <f t="shared" ref="D22:S22" si="1">SUM(D8:D21)</f>
        <v>0</v>
      </c>
      <c r="E22" s="651">
        <f t="shared" si="1"/>
        <v>350149671.17506415</v>
      </c>
      <c r="F22" s="651">
        <f t="shared" si="1"/>
        <v>0</v>
      </c>
      <c r="G22" s="651">
        <f t="shared" si="1"/>
        <v>0</v>
      </c>
      <c r="H22" s="651">
        <f t="shared" si="1"/>
        <v>0</v>
      </c>
      <c r="I22" s="651">
        <f t="shared" si="1"/>
        <v>36004735.27526807</v>
      </c>
      <c r="J22" s="651">
        <f t="shared" si="1"/>
        <v>0</v>
      </c>
      <c r="K22" s="651">
        <f t="shared" si="1"/>
        <v>0</v>
      </c>
      <c r="L22" s="651">
        <f t="shared" si="1"/>
        <v>0</v>
      </c>
      <c r="M22" s="651">
        <f t="shared" si="1"/>
        <v>1395518767.1844549</v>
      </c>
      <c r="N22" s="651">
        <f t="shared" si="1"/>
        <v>113867937.83306111</v>
      </c>
      <c r="O22" s="651">
        <f t="shared" si="1"/>
        <v>0</v>
      </c>
      <c r="P22" s="651">
        <f t="shared" si="1"/>
        <v>0</v>
      </c>
      <c r="Q22" s="651">
        <f t="shared" si="1"/>
        <v>20411558.699999999</v>
      </c>
      <c r="R22" s="651">
        <f t="shared" si="1"/>
        <v>0</v>
      </c>
      <c r="S22" s="652">
        <f t="shared" si="1"/>
        <v>1648447903.6401629</v>
      </c>
    </row>
    <row r="29" spans="1:19">
      <c r="B29" s="595"/>
    </row>
    <row r="30" spans="1:19">
      <c r="B30" s="595"/>
    </row>
    <row r="31" spans="1:19">
      <c r="B31" s="595"/>
    </row>
    <row r="32" spans="1:19">
      <c r="B32" s="595"/>
    </row>
    <row r="33" spans="2:2">
      <c r="B33" s="595"/>
    </row>
    <row r="34" spans="2:2">
      <c r="B34" s="595"/>
    </row>
    <row r="35" spans="2:2">
      <c r="B35" s="595"/>
    </row>
    <row r="36" spans="2:2">
      <c r="B36" s="595"/>
    </row>
    <row r="37" spans="2:2">
      <c r="B37" s="595"/>
    </row>
    <row r="38" spans="2:2">
      <c r="B38" s="595"/>
    </row>
    <row r="39" spans="2:2">
      <c r="B39" s="595"/>
    </row>
    <row r="40" spans="2:2">
      <c r="B40" s="595"/>
    </row>
    <row r="41" spans="2:2">
      <c r="B41" s="595"/>
    </row>
    <row r="42" spans="2:2">
      <c r="B42" s="595"/>
    </row>
    <row r="43" spans="2:2">
      <c r="B43" s="595"/>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3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"ბანკი ქართუ"</v>
      </c>
    </row>
    <row r="2" spans="1:22">
      <c r="A2" s="1" t="s">
        <v>98</v>
      </c>
      <c r="B2" s="588">
        <f>'1. key ratios'!B2</f>
        <v>45930</v>
      </c>
    </row>
    <row r="4" spans="1:22" ht="27.75" thickBot="1">
      <c r="A4" s="1" t="s">
        <v>249</v>
      </c>
      <c r="B4" s="144" t="s">
        <v>283</v>
      </c>
      <c r="V4" s="106" t="s">
        <v>76</v>
      </c>
    </row>
    <row r="5" spans="1:22">
      <c r="A5" s="49"/>
      <c r="B5" s="50"/>
      <c r="C5" s="779" t="s">
        <v>105</v>
      </c>
      <c r="D5" s="780"/>
      <c r="E5" s="780"/>
      <c r="F5" s="780"/>
      <c r="G5" s="780"/>
      <c r="H5" s="780"/>
      <c r="I5" s="780"/>
      <c r="J5" s="780"/>
      <c r="K5" s="780"/>
      <c r="L5" s="781"/>
      <c r="M5" s="779" t="s">
        <v>106</v>
      </c>
      <c r="N5" s="780"/>
      <c r="O5" s="780"/>
      <c r="P5" s="780"/>
      <c r="Q5" s="780"/>
      <c r="R5" s="780"/>
      <c r="S5" s="781"/>
      <c r="T5" s="784" t="s">
        <v>281</v>
      </c>
      <c r="U5" s="784" t="s">
        <v>280</v>
      </c>
      <c r="V5" s="782" t="s">
        <v>107</v>
      </c>
    </row>
    <row r="6" spans="1:22" s="29" customFormat="1" ht="127.5">
      <c r="A6" s="53"/>
      <c r="B6" s="83"/>
      <c r="C6" s="47" t="s">
        <v>108</v>
      </c>
      <c r="D6" s="46" t="s">
        <v>109</v>
      </c>
      <c r="E6" s="45" t="s">
        <v>110</v>
      </c>
      <c r="F6" s="45"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785"/>
      <c r="U6" s="785"/>
      <c r="V6" s="783"/>
    </row>
    <row r="7" spans="1:22">
      <c r="A7" s="76">
        <v>1</v>
      </c>
      <c r="B7" s="81" t="s">
        <v>123</v>
      </c>
      <c r="C7" s="654">
        <v>0</v>
      </c>
      <c r="D7" s="645">
        <v>0</v>
      </c>
      <c r="E7" s="645">
        <v>0</v>
      </c>
      <c r="F7" s="645">
        <v>0</v>
      </c>
      <c r="G7" s="645">
        <v>0</v>
      </c>
      <c r="H7" s="645">
        <v>0</v>
      </c>
      <c r="I7" s="645">
        <v>0</v>
      </c>
      <c r="J7" s="645">
        <v>0</v>
      </c>
      <c r="K7" s="645">
        <v>0</v>
      </c>
      <c r="L7" s="650">
        <v>0</v>
      </c>
      <c r="M7" s="654">
        <v>0</v>
      </c>
      <c r="N7" s="645">
        <v>0</v>
      </c>
      <c r="O7" s="645">
        <v>0</v>
      </c>
      <c r="P7" s="645">
        <v>0</v>
      </c>
      <c r="Q7" s="645">
        <v>0</v>
      </c>
      <c r="R7" s="645">
        <v>0</v>
      </c>
      <c r="S7" s="650">
        <v>0</v>
      </c>
      <c r="T7" s="655">
        <v>0</v>
      </c>
      <c r="U7" s="656">
        <v>0</v>
      </c>
      <c r="V7" s="138">
        <f>SUM(C7:S7)</f>
        <v>0</v>
      </c>
    </row>
    <row r="8" spans="1:22">
      <c r="A8" s="76">
        <v>2</v>
      </c>
      <c r="B8" s="81" t="s">
        <v>124</v>
      </c>
      <c r="C8" s="654">
        <v>0</v>
      </c>
      <c r="D8" s="645">
        <v>0</v>
      </c>
      <c r="E8" s="645">
        <v>0</v>
      </c>
      <c r="F8" s="645">
        <v>0</v>
      </c>
      <c r="G8" s="645">
        <v>0</v>
      </c>
      <c r="H8" s="645">
        <v>0</v>
      </c>
      <c r="I8" s="645">
        <v>0</v>
      </c>
      <c r="J8" s="645">
        <v>0</v>
      </c>
      <c r="K8" s="645">
        <v>0</v>
      </c>
      <c r="L8" s="650">
        <v>0</v>
      </c>
      <c r="M8" s="654">
        <v>0</v>
      </c>
      <c r="N8" s="645">
        <v>0</v>
      </c>
      <c r="O8" s="645">
        <v>0</v>
      </c>
      <c r="P8" s="645">
        <v>0</v>
      </c>
      <c r="Q8" s="645">
        <v>0</v>
      </c>
      <c r="R8" s="645">
        <v>0</v>
      </c>
      <c r="S8" s="650">
        <v>0</v>
      </c>
      <c r="T8" s="656">
        <v>0</v>
      </c>
      <c r="U8" s="656">
        <v>0</v>
      </c>
      <c r="V8" s="138">
        <f t="shared" ref="V8:V20" si="0">SUM(C8:S8)</f>
        <v>0</v>
      </c>
    </row>
    <row r="9" spans="1:22">
      <c r="A9" s="76">
        <v>3</v>
      </c>
      <c r="B9" s="81" t="s">
        <v>125</v>
      </c>
      <c r="C9" s="654">
        <v>0</v>
      </c>
      <c r="D9" s="645">
        <v>0</v>
      </c>
      <c r="E9" s="645">
        <v>0</v>
      </c>
      <c r="F9" s="645">
        <v>0</v>
      </c>
      <c r="G9" s="645">
        <v>0</v>
      </c>
      <c r="H9" s="645">
        <v>0</v>
      </c>
      <c r="I9" s="645">
        <v>0</v>
      </c>
      <c r="J9" s="645">
        <v>0</v>
      </c>
      <c r="K9" s="645">
        <v>0</v>
      </c>
      <c r="L9" s="650">
        <v>0</v>
      </c>
      <c r="M9" s="654">
        <v>0</v>
      </c>
      <c r="N9" s="645">
        <v>0</v>
      </c>
      <c r="O9" s="645">
        <v>0</v>
      </c>
      <c r="P9" s="645">
        <v>0</v>
      </c>
      <c r="Q9" s="645">
        <v>0</v>
      </c>
      <c r="R9" s="645">
        <v>0</v>
      </c>
      <c r="S9" s="650">
        <v>0</v>
      </c>
      <c r="T9" s="656">
        <v>0</v>
      </c>
      <c r="U9" s="656">
        <v>0</v>
      </c>
      <c r="V9" s="138">
        <f>SUM(C9:S9)</f>
        <v>0</v>
      </c>
    </row>
    <row r="10" spans="1:22">
      <c r="A10" s="76">
        <v>4</v>
      </c>
      <c r="B10" s="81" t="s">
        <v>126</v>
      </c>
      <c r="C10" s="654">
        <v>0</v>
      </c>
      <c r="D10" s="645">
        <v>0</v>
      </c>
      <c r="E10" s="645">
        <v>0</v>
      </c>
      <c r="F10" s="645">
        <v>0</v>
      </c>
      <c r="G10" s="645">
        <v>0</v>
      </c>
      <c r="H10" s="645">
        <v>0</v>
      </c>
      <c r="I10" s="645">
        <v>0</v>
      </c>
      <c r="J10" s="645">
        <v>0</v>
      </c>
      <c r="K10" s="645">
        <v>0</v>
      </c>
      <c r="L10" s="650">
        <v>0</v>
      </c>
      <c r="M10" s="654">
        <v>0</v>
      </c>
      <c r="N10" s="645">
        <v>0</v>
      </c>
      <c r="O10" s="645">
        <v>0</v>
      </c>
      <c r="P10" s="645">
        <v>0</v>
      </c>
      <c r="Q10" s="645">
        <v>0</v>
      </c>
      <c r="R10" s="645">
        <v>0</v>
      </c>
      <c r="S10" s="650">
        <v>0</v>
      </c>
      <c r="T10" s="656">
        <v>0</v>
      </c>
      <c r="U10" s="656">
        <v>0</v>
      </c>
      <c r="V10" s="138">
        <f t="shared" si="0"/>
        <v>0</v>
      </c>
    </row>
    <row r="11" spans="1:22">
      <c r="A11" s="76">
        <v>5</v>
      </c>
      <c r="B11" s="81" t="s">
        <v>911</v>
      </c>
      <c r="C11" s="654">
        <v>0</v>
      </c>
      <c r="D11" s="645">
        <v>0</v>
      </c>
      <c r="E11" s="645">
        <v>0</v>
      </c>
      <c r="F11" s="645">
        <v>0</v>
      </c>
      <c r="G11" s="645">
        <v>0</v>
      </c>
      <c r="H11" s="645">
        <v>0</v>
      </c>
      <c r="I11" s="645">
        <v>0</v>
      </c>
      <c r="J11" s="645">
        <v>0</v>
      </c>
      <c r="K11" s="645">
        <v>0</v>
      </c>
      <c r="L11" s="650">
        <v>0</v>
      </c>
      <c r="M11" s="654">
        <v>0</v>
      </c>
      <c r="N11" s="645">
        <v>0</v>
      </c>
      <c r="O11" s="645">
        <v>0</v>
      </c>
      <c r="P11" s="645">
        <v>0</v>
      </c>
      <c r="Q11" s="645">
        <v>0</v>
      </c>
      <c r="R11" s="645">
        <v>0</v>
      </c>
      <c r="S11" s="650">
        <v>0</v>
      </c>
      <c r="T11" s="656">
        <v>0</v>
      </c>
      <c r="U11" s="656">
        <v>0</v>
      </c>
      <c r="V11" s="138">
        <f t="shared" si="0"/>
        <v>0</v>
      </c>
    </row>
    <row r="12" spans="1:22">
      <c r="A12" s="76">
        <v>6</v>
      </c>
      <c r="B12" s="81" t="s">
        <v>127</v>
      </c>
      <c r="C12" s="654">
        <v>0</v>
      </c>
      <c r="D12" s="645">
        <v>0</v>
      </c>
      <c r="E12" s="645">
        <v>0</v>
      </c>
      <c r="F12" s="645">
        <v>0</v>
      </c>
      <c r="G12" s="645">
        <v>0</v>
      </c>
      <c r="H12" s="645">
        <v>0</v>
      </c>
      <c r="I12" s="645">
        <v>0</v>
      </c>
      <c r="J12" s="645">
        <v>0</v>
      </c>
      <c r="K12" s="645">
        <v>0</v>
      </c>
      <c r="L12" s="650">
        <v>0</v>
      </c>
      <c r="M12" s="654">
        <v>0</v>
      </c>
      <c r="N12" s="645">
        <v>0</v>
      </c>
      <c r="O12" s="645">
        <v>0</v>
      </c>
      <c r="P12" s="645">
        <v>0</v>
      </c>
      <c r="Q12" s="645">
        <v>0</v>
      </c>
      <c r="R12" s="645">
        <v>0</v>
      </c>
      <c r="S12" s="650">
        <v>0</v>
      </c>
      <c r="T12" s="656">
        <v>0</v>
      </c>
      <c r="U12" s="656">
        <v>0</v>
      </c>
      <c r="V12" s="138">
        <f t="shared" si="0"/>
        <v>0</v>
      </c>
    </row>
    <row r="13" spans="1:22">
      <c r="A13" s="76">
        <v>7</v>
      </c>
      <c r="B13" s="81" t="s">
        <v>71</v>
      </c>
      <c r="C13" s="654">
        <v>0</v>
      </c>
      <c r="D13" s="645">
        <v>57962842.382379755</v>
      </c>
      <c r="E13" s="645">
        <v>0</v>
      </c>
      <c r="F13" s="645">
        <v>0</v>
      </c>
      <c r="G13" s="645">
        <v>0</v>
      </c>
      <c r="H13" s="645">
        <v>0</v>
      </c>
      <c r="I13" s="645">
        <v>0</v>
      </c>
      <c r="J13" s="645">
        <v>0</v>
      </c>
      <c r="K13" s="645">
        <v>0</v>
      </c>
      <c r="L13" s="650">
        <v>0</v>
      </c>
      <c r="M13" s="654">
        <v>0</v>
      </c>
      <c r="N13" s="645">
        <v>0</v>
      </c>
      <c r="O13" s="645">
        <v>0</v>
      </c>
      <c r="P13" s="645">
        <v>0</v>
      </c>
      <c r="Q13" s="645">
        <v>0</v>
      </c>
      <c r="R13" s="645">
        <v>0</v>
      </c>
      <c r="S13" s="650">
        <v>0</v>
      </c>
      <c r="T13" s="656">
        <v>52452139.244052008</v>
      </c>
      <c r="U13" s="656">
        <v>5510703.1383277476</v>
      </c>
      <c r="V13" s="138">
        <f t="shared" si="0"/>
        <v>57962842.382379755</v>
      </c>
    </row>
    <row r="14" spans="1:22">
      <c r="A14" s="76">
        <v>8</v>
      </c>
      <c r="B14" s="81" t="s">
        <v>72</v>
      </c>
      <c r="C14" s="654">
        <v>0</v>
      </c>
      <c r="D14" s="645">
        <v>0</v>
      </c>
      <c r="E14" s="645">
        <v>0</v>
      </c>
      <c r="F14" s="645">
        <v>0</v>
      </c>
      <c r="G14" s="645">
        <v>0</v>
      </c>
      <c r="H14" s="645">
        <v>0</v>
      </c>
      <c r="I14" s="645">
        <v>0</v>
      </c>
      <c r="J14" s="645">
        <v>0</v>
      </c>
      <c r="K14" s="645">
        <v>0</v>
      </c>
      <c r="L14" s="650">
        <v>0</v>
      </c>
      <c r="M14" s="654">
        <v>0</v>
      </c>
      <c r="N14" s="645">
        <v>0</v>
      </c>
      <c r="O14" s="645">
        <v>0</v>
      </c>
      <c r="P14" s="645">
        <v>0</v>
      </c>
      <c r="Q14" s="645">
        <v>0</v>
      </c>
      <c r="R14" s="645">
        <v>0</v>
      </c>
      <c r="S14" s="650">
        <v>0</v>
      </c>
      <c r="T14" s="656">
        <v>0</v>
      </c>
      <c r="U14" s="656">
        <v>0</v>
      </c>
      <c r="V14" s="138">
        <f t="shared" si="0"/>
        <v>0</v>
      </c>
    </row>
    <row r="15" spans="1:22">
      <c r="A15" s="76">
        <v>9</v>
      </c>
      <c r="B15" s="81" t="s">
        <v>912</v>
      </c>
      <c r="C15" s="654">
        <v>0</v>
      </c>
      <c r="D15" s="645">
        <v>0</v>
      </c>
      <c r="E15" s="645">
        <v>0</v>
      </c>
      <c r="F15" s="645">
        <v>0</v>
      </c>
      <c r="G15" s="645">
        <v>0</v>
      </c>
      <c r="H15" s="645">
        <v>0</v>
      </c>
      <c r="I15" s="645">
        <v>0</v>
      </c>
      <c r="J15" s="645">
        <v>0</v>
      </c>
      <c r="K15" s="645">
        <v>0</v>
      </c>
      <c r="L15" s="650">
        <v>0</v>
      </c>
      <c r="M15" s="654">
        <v>0</v>
      </c>
      <c r="N15" s="645">
        <v>0</v>
      </c>
      <c r="O15" s="645">
        <v>0</v>
      </c>
      <c r="P15" s="645">
        <v>0</v>
      </c>
      <c r="Q15" s="645">
        <v>0</v>
      </c>
      <c r="R15" s="645">
        <v>0</v>
      </c>
      <c r="S15" s="650">
        <v>0</v>
      </c>
      <c r="T15" s="656">
        <v>0</v>
      </c>
      <c r="U15" s="656">
        <v>0</v>
      </c>
      <c r="V15" s="138">
        <f t="shared" si="0"/>
        <v>0</v>
      </c>
    </row>
    <row r="16" spans="1:22">
      <c r="A16" s="76">
        <v>10</v>
      </c>
      <c r="B16" s="81" t="s">
        <v>67</v>
      </c>
      <c r="C16" s="654">
        <v>0</v>
      </c>
      <c r="D16" s="645">
        <v>0</v>
      </c>
      <c r="E16" s="645">
        <v>0</v>
      </c>
      <c r="F16" s="645">
        <v>0</v>
      </c>
      <c r="G16" s="645">
        <v>0</v>
      </c>
      <c r="H16" s="645">
        <v>0</v>
      </c>
      <c r="I16" s="645">
        <v>0</v>
      </c>
      <c r="J16" s="645">
        <v>0</v>
      </c>
      <c r="K16" s="645">
        <v>0</v>
      </c>
      <c r="L16" s="650">
        <v>0</v>
      </c>
      <c r="M16" s="654">
        <v>0</v>
      </c>
      <c r="N16" s="645">
        <v>0</v>
      </c>
      <c r="O16" s="645">
        <v>0</v>
      </c>
      <c r="P16" s="645">
        <v>0</v>
      </c>
      <c r="Q16" s="645">
        <v>0</v>
      </c>
      <c r="R16" s="645">
        <v>0</v>
      </c>
      <c r="S16" s="650">
        <v>0</v>
      </c>
      <c r="T16" s="656">
        <v>0</v>
      </c>
      <c r="U16" s="656">
        <v>0</v>
      </c>
      <c r="V16" s="138">
        <f t="shared" si="0"/>
        <v>0</v>
      </c>
    </row>
    <row r="17" spans="1:22">
      <c r="A17" s="76">
        <v>11</v>
      </c>
      <c r="B17" s="81" t="s">
        <v>68</v>
      </c>
      <c r="C17" s="654">
        <v>0</v>
      </c>
      <c r="D17" s="645">
        <v>0</v>
      </c>
      <c r="E17" s="645">
        <v>0</v>
      </c>
      <c r="F17" s="645">
        <v>0</v>
      </c>
      <c r="G17" s="645">
        <v>0</v>
      </c>
      <c r="H17" s="645">
        <v>0</v>
      </c>
      <c r="I17" s="645">
        <v>0</v>
      </c>
      <c r="J17" s="645">
        <v>0</v>
      </c>
      <c r="K17" s="645">
        <v>0</v>
      </c>
      <c r="L17" s="650">
        <v>0</v>
      </c>
      <c r="M17" s="654">
        <v>0</v>
      </c>
      <c r="N17" s="645">
        <v>0</v>
      </c>
      <c r="O17" s="645">
        <v>0</v>
      </c>
      <c r="P17" s="645">
        <v>0</v>
      </c>
      <c r="Q17" s="645">
        <v>0</v>
      </c>
      <c r="R17" s="645">
        <v>0</v>
      </c>
      <c r="S17" s="650">
        <v>0</v>
      </c>
      <c r="T17" s="656">
        <v>0</v>
      </c>
      <c r="U17" s="656">
        <v>0</v>
      </c>
      <c r="V17" s="138">
        <f t="shared" si="0"/>
        <v>0</v>
      </c>
    </row>
    <row r="18" spans="1:22">
      <c r="A18" s="76">
        <v>12</v>
      </c>
      <c r="B18" s="81" t="s">
        <v>69</v>
      </c>
      <c r="C18" s="654">
        <v>0</v>
      </c>
      <c r="D18" s="645">
        <v>0</v>
      </c>
      <c r="E18" s="645">
        <v>0</v>
      </c>
      <c r="F18" s="645">
        <v>0</v>
      </c>
      <c r="G18" s="645">
        <v>0</v>
      </c>
      <c r="H18" s="645">
        <v>0</v>
      </c>
      <c r="I18" s="645">
        <v>0</v>
      </c>
      <c r="J18" s="645">
        <v>0</v>
      </c>
      <c r="K18" s="645">
        <v>0</v>
      </c>
      <c r="L18" s="650">
        <v>0</v>
      </c>
      <c r="M18" s="654">
        <v>0</v>
      </c>
      <c r="N18" s="645">
        <v>0</v>
      </c>
      <c r="O18" s="645">
        <v>0</v>
      </c>
      <c r="P18" s="645">
        <v>0</v>
      </c>
      <c r="Q18" s="645">
        <v>0</v>
      </c>
      <c r="R18" s="645">
        <v>0</v>
      </c>
      <c r="S18" s="650">
        <v>0</v>
      </c>
      <c r="T18" s="656">
        <v>0</v>
      </c>
      <c r="U18" s="656">
        <v>0</v>
      </c>
      <c r="V18" s="138">
        <f t="shared" si="0"/>
        <v>0</v>
      </c>
    </row>
    <row r="19" spans="1:22">
      <c r="A19" s="76">
        <v>13</v>
      </c>
      <c r="B19" s="81" t="s">
        <v>70</v>
      </c>
      <c r="C19" s="654">
        <v>0</v>
      </c>
      <c r="D19" s="645">
        <v>0</v>
      </c>
      <c r="E19" s="645">
        <v>0</v>
      </c>
      <c r="F19" s="645">
        <v>0</v>
      </c>
      <c r="G19" s="645">
        <v>0</v>
      </c>
      <c r="H19" s="645">
        <v>0</v>
      </c>
      <c r="I19" s="645">
        <v>0</v>
      </c>
      <c r="J19" s="645">
        <v>0</v>
      </c>
      <c r="K19" s="645">
        <v>0</v>
      </c>
      <c r="L19" s="650">
        <v>0</v>
      </c>
      <c r="M19" s="654">
        <v>0</v>
      </c>
      <c r="N19" s="645">
        <v>0</v>
      </c>
      <c r="O19" s="645">
        <v>0</v>
      </c>
      <c r="P19" s="645">
        <v>0</v>
      </c>
      <c r="Q19" s="645">
        <v>0</v>
      </c>
      <c r="R19" s="645">
        <v>0</v>
      </c>
      <c r="S19" s="650">
        <v>0</v>
      </c>
      <c r="T19" s="656">
        <v>0</v>
      </c>
      <c r="U19" s="656">
        <v>0</v>
      </c>
      <c r="V19" s="138">
        <f t="shared" si="0"/>
        <v>0</v>
      </c>
    </row>
    <row r="20" spans="1:22">
      <c r="A20" s="76">
        <v>14</v>
      </c>
      <c r="B20" s="81" t="s">
        <v>143</v>
      </c>
      <c r="C20" s="654">
        <v>0</v>
      </c>
      <c r="D20" s="645">
        <v>7209065.1251907935</v>
      </c>
      <c r="E20" s="645">
        <v>0</v>
      </c>
      <c r="F20" s="645">
        <v>0</v>
      </c>
      <c r="G20" s="645">
        <v>0</v>
      </c>
      <c r="H20" s="645">
        <v>0</v>
      </c>
      <c r="I20" s="645">
        <v>0</v>
      </c>
      <c r="J20" s="645">
        <v>0</v>
      </c>
      <c r="K20" s="645">
        <v>0</v>
      </c>
      <c r="L20" s="650">
        <v>0</v>
      </c>
      <c r="M20" s="654">
        <v>0</v>
      </c>
      <c r="N20" s="645">
        <v>0</v>
      </c>
      <c r="O20" s="645">
        <v>0</v>
      </c>
      <c r="P20" s="645">
        <v>0</v>
      </c>
      <c r="Q20" s="645">
        <v>0</v>
      </c>
      <c r="R20" s="645">
        <v>0</v>
      </c>
      <c r="S20" s="650">
        <v>0</v>
      </c>
      <c r="T20" s="656">
        <v>7186397.3746809931</v>
      </c>
      <c r="U20" s="656">
        <v>22667.750509800346</v>
      </c>
      <c r="V20" s="138">
        <f t="shared" si="0"/>
        <v>7209065.1251907935</v>
      </c>
    </row>
    <row r="21" spans="1:22" ht="13.5" thickBot="1">
      <c r="A21" s="51"/>
      <c r="B21" s="52" t="s">
        <v>66</v>
      </c>
      <c r="C21" s="139">
        <f>SUM(C7:C20)</f>
        <v>0</v>
      </c>
      <c r="D21" s="137">
        <f t="shared" ref="D21:V21" si="1">SUM(D7:D20)</f>
        <v>65171907.50757055</v>
      </c>
      <c r="E21" s="137">
        <f t="shared" si="1"/>
        <v>0</v>
      </c>
      <c r="F21" s="137">
        <f t="shared" si="1"/>
        <v>0</v>
      </c>
      <c r="G21" s="137">
        <f t="shared" si="1"/>
        <v>0</v>
      </c>
      <c r="H21" s="137">
        <f t="shared" si="1"/>
        <v>0</v>
      </c>
      <c r="I21" s="137">
        <f t="shared" si="1"/>
        <v>0</v>
      </c>
      <c r="J21" s="137">
        <f t="shared" si="1"/>
        <v>0</v>
      </c>
      <c r="K21" s="137">
        <f t="shared" si="1"/>
        <v>0</v>
      </c>
      <c r="L21" s="140">
        <f t="shared" si="1"/>
        <v>0</v>
      </c>
      <c r="M21" s="139">
        <f t="shared" si="1"/>
        <v>0</v>
      </c>
      <c r="N21" s="137">
        <f t="shared" si="1"/>
        <v>0</v>
      </c>
      <c r="O21" s="137">
        <f t="shared" si="1"/>
        <v>0</v>
      </c>
      <c r="P21" s="137">
        <f t="shared" si="1"/>
        <v>0</v>
      </c>
      <c r="Q21" s="137">
        <f t="shared" si="1"/>
        <v>0</v>
      </c>
      <c r="R21" s="137">
        <f t="shared" si="1"/>
        <v>0</v>
      </c>
      <c r="S21" s="140">
        <f t="shared" si="1"/>
        <v>0</v>
      </c>
      <c r="T21" s="140">
        <f>SUM(T7:T20)</f>
        <v>59638536.618733004</v>
      </c>
      <c r="U21" s="140">
        <f t="shared" si="1"/>
        <v>5533370.888837548</v>
      </c>
      <c r="V21" s="141">
        <f t="shared" si="1"/>
        <v>65171907.50757055</v>
      </c>
    </row>
    <row r="24" spans="1:22">
      <c r="B24" s="653"/>
      <c r="C24" s="653"/>
      <c r="D24" s="653"/>
      <c r="E24" s="653"/>
      <c r="F24" s="653"/>
      <c r="G24" s="653"/>
      <c r="H24" s="653"/>
      <c r="I24" s="653"/>
      <c r="J24" s="653"/>
      <c r="K24" s="653"/>
      <c r="L24" s="653"/>
      <c r="M24" s="653"/>
      <c r="N24" s="653"/>
      <c r="O24" s="653"/>
      <c r="P24" s="653"/>
      <c r="Q24" s="653"/>
      <c r="R24" s="653"/>
      <c r="S24" s="653"/>
      <c r="T24" s="653"/>
      <c r="U24" s="653"/>
      <c r="V24" s="653"/>
    </row>
    <row r="25" spans="1:22">
      <c r="A25" s="28"/>
      <c r="B25" s="653"/>
      <c r="C25" s="653"/>
      <c r="D25" s="653"/>
      <c r="E25" s="653"/>
      <c r="F25" s="653"/>
      <c r="G25" s="653"/>
      <c r="H25" s="653"/>
      <c r="I25" s="653"/>
      <c r="J25" s="653"/>
      <c r="K25" s="653"/>
      <c r="L25" s="653"/>
      <c r="M25" s="653"/>
      <c r="N25" s="653"/>
      <c r="O25" s="653"/>
      <c r="P25" s="653"/>
      <c r="Q25" s="653"/>
      <c r="R25" s="653"/>
      <c r="S25" s="653"/>
      <c r="T25" s="653"/>
      <c r="U25" s="653"/>
      <c r="V25" s="653"/>
    </row>
    <row r="26" spans="1:22">
      <c r="A26" s="28"/>
      <c r="B26" s="653"/>
      <c r="C26" s="653"/>
      <c r="D26" s="653"/>
      <c r="E26" s="653"/>
      <c r="F26" s="653"/>
      <c r="G26" s="653"/>
      <c r="H26" s="653"/>
      <c r="I26" s="653"/>
      <c r="J26" s="653"/>
      <c r="K26" s="653"/>
      <c r="L26" s="653"/>
      <c r="M26" s="653"/>
      <c r="N26" s="653"/>
      <c r="O26" s="653"/>
      <c r="P26" s="653"/>
      <c r="Q26" s="653"/>
      <c r="R26" s="653"/>
      <c r="S26" s="653"/>
      <c r="T26" s="653"/>
      <c r="U26" s="653"/>
      <c r="V26" s="653"/>
    </row>
    <row r="27" spans="1:22">
      <c r="A27" s="28"/>
      <c r="B27" s="653"/>
      <c r="C27" s="653"/>
      <c r="D27" s="653"/>
      <c r="E27" s="653"/>
      <c r="F27" s="653"/>
      <c r="G27" s="653"/>
      <c r="H27" s="653"/>
      <c r="I27" s="653"/>
      <c r="J27" s="653"/>
      <c r="K27" s="653"/>
      <c r="L27" s="653"/>
      <c r="M27" s="653"/>
      <c r="N27" s="653"/>
      <c r="O27" s="653"/>
      <c r="P27" s="653"/>
      <c r="Q27" s="653"/>
      <c r="R27" s="653"/>
      <c r="S27" s="653"/>
      <c r="T27" s="653"/>
      <c r="U27" s="653"/>
      <c r="V27" s="653"/>
    </row>
    <row r="28" spans="1:22">
      <c r="A28" s="28"/>
      <c r="B28" s="653"/>
      <c r="C28" s="653"/>
      <c r="D28" s="653"/>
      <c r="E28" s="653"/>
      <c r="F28" s="653"/>
      <c r="G28" s="653"/>
      <c r="H28" s="653"/>
      <c r="I28" s="653"/>
      <c r="J28" s="653"/>
      <c r="K28" s="653"/>
      <c r="L28" s="653"/>
      <c r="M28" s="653"/>
      <c r="N28" s="653"/>
      <c r="O28" s="653"/>
      <c r="P28" s="653"/>
      <c r="Q28" s="653"/>
      <c r="R28" s="653"/>
      <c r="S28" s="653"/>
      <c r="T28" s="653"/>
      <c r="U28" s="653"/>
      <c r="V28" s="653"/>
    </row>
    <row r="29" spans="1:22">
      <c r="B29" s="653"/>
      <c r="C29" s="653"/>
      <c r="D29" s="653"/>
      <c r="E29" s="653"/>
      <c r="F29" s="653"/>
      <c r="G29" s="653"/>
      <c r="H29" s="653"/>
      <c r="I29" s="653"/>
      <c r="J29" s="653"/>
      <c r="K29" s="653"/>
      <c r="L29" s="653"/>
      <c r="M29" s="653"/>
      <c r="N29" s="653"/>
      <c r="O29" s="653"/>
      <c r="P29" s="653"/>
      <c r="Q29" s="653"/>
      <c r="R29" s="653"/>
      <c r="S29" s="653"/>
      <c r="T29" s="653"/>
      <c r="U29" s="653"/>
      <c r="V29" s="653"/>
    </row>
    <row r="30" spans="1:22">
      <c r="B30" s="653"/>
      <c r="C30" s="653"/>
      <c r="D30" s="653"/>
      <c r="E30" s="653"/>
      <c r="F30" s="653"/>
      <c r="G30" s="653"/>
      <c r="H30" s="653"/>
      <c r="I30" s="653"/>
      <c r="J30" s="653"/>
      <c r="K30" s="653"/>
      <c r="L30" s="653"/>
      <c r="M30" s="653"/>
      <c r="N30" s="653"/>
      <c r="O30" s="653"/>
      <c r="P30" s="653"/>
      <c r="Q30" s="653"/>
      <c r="R30" s="653"/>
      <c r="S30" s="653"/>
      <c r="T30" s="653"/>
      <c r="U30" s="653"/>
      <c r="V30" s="653"/>
    </row>
    <row r="31" spans="1:22">
      <c r="B31" s="653"/>
      <c r="C31" s="653"/>
      <c r="D31" s="653"/>
      <c r="E31" s="653"/>
      <c r="F31" s="653"/>
      <c r="G31" s="653"/>
      <c r="H31" s="653"/>
      <c r="I31" s="653"/>
      <c r="J31" s="653"/>
      <c r="K31" s="653"/>
      <c r="L31" s="653"/>
      <c r="M31" s="653"/>
      <c r="N31" s="653"/>
      <c r="O31" s="653"/>
      <c r="P31" s="653"/>
      <c r="Q31" s="653"/>
      <c r="R31" s="653"/>
      <c r="S31" s="653"/>
      <c r="T31" s="653"/>
      <c r="U31" s="653"/>
      <c r="V31" s="653"/>
    </row>
    <row r="32" spans="1:22">
      <c r="B32" s="653"/>
      <c r="C32" s="653"/>
      <c r="D32" s="653"/>
      <c r="E32" s="653"/>
      <c r="F32" s="653"/>
      <c r="G32" s="653"/>
      <c r="H32" s="653"/>
      <c r="I32" s="653"/>
      <c r="J32" s="653"/>
      <c r="K32" s="653"/>
      <c r="L32" s="653"/>
      <c r="M32" s="653"/>
      <c r="N32" s="653"/>
      <c r="O32" s="653"/>
      <c r="P32" s="653"/>
      <c r="Q32" s="653"/>
      <c r="R32" s="653"/>
      <c r="S32" s="653"/>
      <c r="T32" s="653"/>
      <c r="U32" s="653"/>
      <c r="V32" s="653"/>
    </row>
    <row r="33" spans="2:22">
      <c r="B33" s="653"/>
      <c r="C33" s="653"/>
      <c r="D33" s="653"/>
      <c r="E33" s="653"/>
      <c r="F33" s="653"/>
      <c r="G33" s="653"/>
      <c r="H33" s="653"/>
      <c r="I33" s="653"/>
      <c r="J33" s="653"/>
      <c r="K33" s="653"/>
      <c r="L33" s="653"/>
      <c r="M33" s="653"/>
      <c r="N33" s="653"/>
      <c r="O33" s="653"/>
      <c r="P33" s="653"/>
      <c r="Q33" s="653"/>
      <c r="R33" s="653"/>
      <c r="S33" s="653"/>
      <c r="T33" s="653"/>
      <c r="U33" s="653"/>
      <c r="V33" s="653"/>
    </row>
    <row r="34" spans="2:22">
      <c r="B34" s="653"/>
      <c r="C34" s="653"/>
      <c r="D34" s="653"/>
      <c r="E34" s="653"/>
      <c r="F34" s="653"/>
      <c r="G34" s="653"/>
      <c r="H34" s="653"/>
      <c r="I34" s="653"/>
      <c r="J34" s="653"/>
      <c r="K34" s="653"/>
      <c r="L34" s="653"/>
      <c r="M34" s="653"/>
      <c r="N34" s="653"/>
      <c r="O34" s="653"/>
      <c r="P34" s="653"/>
      <c r="Q34" s="653"/>
      <c r="R34" s="653"/>
      <c r="S34" s="653"/>
      <c r="T34" s="653"/>
      <c r="U34" s="653"/>
      <c r="V34" s="653"/>
    </row>
    <row r="35" spans="2:22">
      <c r="B35" s="653"/>
      <c r="C35" s="653"/>
      <c r="D35" s="653"/>
      <c r="E35" s="653"/>
      <c r="F35" s="653"/>
      <c r="G35" s="653"/>
      <c r="H35" s="653"/>
      <c r="I35" s="653"/>
      <c r="J35" s="653"/>
      <c r="K35" s="653"/>
      <c r="L35" s="653"/>
      <c r="M35" s="653"/>
      <c r="N35" s="653"/>
      <c r="O35" s="653"/>
      <c r="P35" s="653"/>
      <c r="Q35" s="653"/>
      <c r="R35" s="653"/>
      <c r="S35" s="653"/>
      <c r="T35" s="653"/>
      <c r="U35" s="653"/>
      <c r="V35" s="653"/>
    </row>
    <row r="36" spans="2:22">
      <c r="B36" s="653"/>
      <c r="C36" s="653"/>
      <c r="D36" s="653"/>
      <c r="E36" s="653"/>
      <c r="F36" s="653"/>
      <c r="G36" s="653"/>
      <c r="H36" s="653"/>
      <c r="I36" s="653"/>
      <c r="J36" s="653"/>
      <c r="K36" s="653"/>
      <c r="L36" s="653"/>
      <c r="M36" s="653"/>
      <c r="N36" s="653"/>
      <c r="O36" s="653"/>
      <c r="P36" s="653"/>
      <c r="Q36" s="653"/>
      <c r="R36" s="653"/>
      <c r="S36" s="653"/>
      <c r="T36" s="653"/>
      <c r="U36" s="653"/>
      <c r="V36" s="653"/>
    </row>
    <row r="37" spans="2:22">
      <c r="B37" s="653"/>
      <c r="C37" s="653"/>
      <c r="D37" s="653"/>
      <c r="E37" s="653"/>
      <c r="F37" s="653"/>
      <c r="G37" s="653"/>
      <c r="H37" s="653"/>
      <c r="I37" s="653"/>
      <c r="J37" s="653"/>
      <c r="K37" s="653"/>
      <c r="L37" s="653"/>
      <c r="M37" s="653"/>
      <c r="N37" s="653"/>
      <c r="O37" s="653"/>
      <c r="P37" s="653"/>
      <c r="Q37" s="653"/>
      <c r="R37" s="653"/>
      <c r="S37" s="653"/>
      <c r="T37" s="653"/>
      <c r="U37" s="653"/>
      <c r="V37" s="653"/>
    </row>
    <row r="38" spans="2:22">
      <c r="B38" s="653"/>
      <c r="C38" s="653"/>
      <c r="D38" s="653"/>
      <c r="E38" s="653"/>
      <c r="F38" s="653"/>
      <c r="G38" s="653"/>
      <c r="H38" s="653"/>
      <c r="I38" s="653"/>
      <c r="J38" s="653"/>
      <c r="K38" s="653"/>
      <c r="L38" s="653"/>
      <c r="M38" s="653"/>
      <c r="N38" s="653"/>
      <c r="O38" s="653"/>
      <c r="P38" s="653"/>
      <c r="Q38" s="653"/>
      <c r="R38" s="653"/>
      <c r="S38" s="653"/>
      <c r="T38" s="653"/>
      <c r="U38" s="653"/>
      <c r="V38" s="65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Q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15.4257812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1" width="9.140625" style="8"/>
    <col min="12" max="12" width="13.140625" style="8" bestFit="1" customWidth="1"/>
    <col min="13" max="16384" width="9.140625" style="8"/>
  </cols>
  <sheetData>
    <row r="1" spans="1:17">
      <c r="A1" s="1" t="s">
        <v>97</v>
      </c>
      <c r="B1" s="1" t="str">
        <f>Info!C2</f>
        <v>სს "ბანკი ქართუ"</v>
      </c>
    </row>
    <row r="2" spans="1:17">
      <c r="A2" s="1" t="s">
        <v>98</v>
      </c>
      <c r="B2" s="588">
        <f>'1. key ratios'!B2</f>
        <v>45930</v>
      </c>
    </row>
    <row r="4" spans="1:17" ht="13.5" thickBot="1">
      <c r="A4" s="1" t="s">
        <v>250</v>
      </c>
      <c r="B4" s="22" t="s">
        <v>284</v>
      </c>
    </row>
    <row r="5" spans="1:17">
      <c r="A5" s="49"/>
      <c r="B5" s="74"/>
      <c r="C5" s="78" t="s">
        <v>0</v>
      </c>
      <c r="D5" s="78" t="s">
        <v>1</v>
      </c>
      <c r="E5" s="78" t="s">
        <v>2</v>
      </c>
      <c r="F5" s="78" t="s">
        <v>3</v>
      </c>
      <c r="G5" s="142" t="s">
        <v>4</v>
      </c>
      <c r="H5" s="79" t="s">
        <v>5</v>
      </c>
      <c r="I5" s="18"/>
    </row>
    <row r="6" spans="1:17" ht="15" customHeight="1">
      <c r="A6" s="73"/>
      <c r="B6" s="16"/>
      <c r="C6" s="777" t="s">
        <v>276</v>
      </c>
      <c r="D6" s="788" t="s">
        <v>297</v>
      </c>
      <c r="E6" s="789"/>
      <c r="F6" s="777" t="s">
        <v>303</v>
      </c>
      <c r="G6" s="777" t="s">
        <v>304</v>
      </c>
      <c r="H6" s="786" t="s">
        <v>278</v>
      </c>
      <c r="I6" s="18"/>
    </row>
    <row r="7" spans="1:17" ht="63.75">
      <c r="A7" s="73"/>
      <c r="B7" s="16"/>
      <c r="C7" s="778"/>
      <c r="D7" s="143" t="s">
        <v>279</v>
      </c>
      <c r="E7" s="143" t="s">
        <v>277</v>
      </c>
      <c r="F7" s="778"/>
      <c r="G7" s="778"/>
      <c r="H7" s="787"/>
      <c r="I7" s="18"/>
    </row>
    <row r="8" spans="1:17">
      <c r="A8" s="43">
        <v>1</v>
      </c>
      <c r="B8" s="81" t="s">
        <v>123</v>
      </c>
      <c r="C8" s="645">
        <v>290179508.20822567</v>
      </c>
      <c r="D8" s="645">
        <v>0</v>
      </c>
      <c r="E8" s="645">
        <v>0</v>
      </c>
      <c r="F8" s="645">
        <v>253780557.69694331</v>
      </c>
      <c r="G8" s="645">
        <v>253780557.69694331</v>
      </c>
      <c r="H8" s="145">
        <f>G8/(C8+E8)</f>
        <v>0.87456402164289504</v>
      </c>
      <c r="K8" s="612"/>
      <c r="L8" s="612"/>
      <c r="M8" s="612"/>
      <c r="N8" s="612"/>
      <c r="O8" s="612"/>
      <c r="P8" s="612"/>
      <c r="Q8" s="612"/>
    </row>
    <row r="9" spans="1:17" ht="15" customHeight="1">
      <c r="A9" s="43">
        <v>2</v>
      </c>
      <c r="B9" s="81" t="s">
        <v>124</v>
      </c>
      <c r="C9" s="645">
        <v>0</v>
      </c>
      <c r="D9" s="645">
        <v>0</v>
      </c>
      <c r="E9" s="645">
        <v>0</v>
      </c>
      <c r="F9" s="645">
        <v>0</v>
      </c>
      <c r="G9" s="645">
        <v>0</v>
      </c>
      <c r="H9" s="145">
        <f>IFERROR(G9/(C9+E9),0)</f>
        <v>0</v>
      </c>
      <c r="K9" s="612"/>
      <c r="L9" s="612"/>
      <c r="M9" s="612"/>
      <c r="N9" s="612"/>
      <c r="O9" s="612"/>
      <c r="P9" s="612"/>
      <c r="Q9" s="612"/>
    </row>
    <row r="10" spans="1:17">
      <c r="A10" s="43">
        <v>3</v>
      </c>
      <c r="B10" s="81" t="s">
        <v>125</v>
      </c>
      <c r="C10" s="645">
        <v>0</v>
      </c>
      <c r="D10" s="645">
        <v>0</v>
      </c>
      <c r="E10" s="645">
        <v>0</v>
      </c>
      <c r="F10" s="645">
        <v>0</v>
      </c>
      <c r="G10" s="645">
        <v>0</v>
      </c>
      <c r="H10" s="145">
        <f>IFERROR(G10/(C10+E10),0)</f>
        <v>0</v>
      </c>
      <c r="K10" s="612"/>
      <c r="L10" s="612"/>
      <c r="M10" s="612"/>
      <c r="N10" s="612"/>
      <c r="O10" s="612"/>
      <c r="P10" s="612"/>
      <c r="Q10" s="612"/>
    </row>
    <row r="11" spans="1:17">
      <c r="A11" s="43">
        <v>4</v>
      </c>
      <c r="B11" s="81" t="s">
        <v>126</v>
      </c>
      <c r="C11" s="645">
        <v>0</v>
      </c>
      <c r="D11" s="645">
        <v>0</v>
      </c>
      <c r="E11" s="645">
        <v>0</v>
      </c>
      <c r="F11" s="645">
        <v>0</v>
      </c>
      <c r="G11" s="645">
        <v>0</v>
      </c>
      <c r="H11" s="145">
        <f>IFERROR(G11/(C11+E11),0)</f>
        <v>0</v>
      </c>
      <c r="K11" s="612"/>
      <c r="L11" s="612"/>
      <c r="M11" s="612"/>
      <c r="N11" s="612"/>
      <c r="O11" s="612"/>
      <c r="P11" s="612"/>
      <c r="Q11" s="612"/>
    </row>
    <row r="12" spans="1:17">
      <c r="A12" s="43">
        <v>5</v>
      </c>
      <c r="B12" s="81" t="s">
        <v>911</v>
      </c>
      <c r="C12" s="645">
        <v>0</v>
      </c>
      <c r="D12" s="645">
        <v>0</v>
      </c>
      <c r="E12" s="645">
        <v>0</v>
      </c>
      <c r="F12" s="645">
        <v>0</v>
      </c>
      <c r="G12" s="645">
        <v>0</v>
      </c>
      <c r="H12" s="145">
        <f>IFERROR(G12/(C12+E12),0)</f>
        <v>0</v>
      </c>
      <c r="K12" s="612"/>
      <c r="L12" s="612"/>
      <c r="M12" s="612"/>
      <c r="N12" s="612"/>
      <c r="O12" s="612"/>
      <c r="P12" s="612"/>
      <c r="Q12" s="612"/>
    </row>
    <row r="13" spans="1:17">
      <c r="A13" s="43">
        <v>6</v>
      </c>
      <c r="B13" s="81" t="s">
        <v>127</v>
      </c>
      <c r="C13" s="645">
        <v>386154406.45033222</v>
      </c>
      <c r="D13" s="645">
        <v>0</v>
      </c>
      <c r="E13" s="645">
        <v>0</v>
      </c>
      <c r="F13" s="645">
        <v>88032301.872646868</v>
      </c>
      <c r="G13" s="645">
        <v>88032301.872646868</v>
      </c>
      <c r="H13" s="145">
        <f t="shared" ref="H13:H21" si="0">G13/(C13+E13)</f>
        <v>0.22797176570344205</v>
      </c>
      <c r="K13" s="612"/>
      <c r="L13" s="612"/>
      <c r="M13" s="612"/>
      <c r="N13" s="612"/>
      <c r="O13" s="612"/>
      <c r="P13" s="612"/>
      <c r="Q13" s="612"/>
    </row>
    <row r="14" spans="1:17">
      <c r="A14" s="43">
        <v>7</v>
      </c>
      <c r="B14" s="81" t="s">
        <v>71</v>
      </c>
      <c r="C14" s="645">
        <v>994084655.31745684</v>
      </c>
      <c r="D14" s="645">
        <v>205010078.98475635</v>
      </c>
      <c r="E14" s="645">
        <v>112775721.63093793</v>
      </c>
      <c r="F14" s="645">
        <v>1106860376.9483948</v>
      </c>
      <c r="G14" s="645">
        <v>1048897534.566015</v>
      </c>
      <c r="H14" s="145">
        <f>G14/(C14+E14)</f>
        <v>0.9476331038769471</v>
      </c>
      <c r="K14" s="612"/>
      <c r="L14" s="612"/>
      <c r="M14" s="612"/>
      <c r="N14" s="612"/>
      <c r="O14" s="612"/>
      <c r="P14" s="612"/>
      <c r="Q14" s="612"/>
    </row>
    <row r="15" spans="1:17">
      <c r="A15" s="43">
        <v>8</v>
      </c>
      <c r="B15" s="81" t="s">
        <v>72</v>
      </c>
      <c r="C15" s="645">
        <v>0</v>
      </c>
      <c r="D15" s="645">
        <v>0</v>
      </c>
      <c r="E15" s="645">
        <v>0</v>
      </c>
      <c r="F15" s="645">
        <v>0</v>
      </c>
      <c r="G15" s="645">
        <v>0</v>
      </c>
      <c r="H15" s="145">
        <f>IFERROR(G15/(C15+E15),0)</f>
        <v>0</v>
      </c>
      <c r="K15" s="612"/>
      <c r="L15" s="612"/>
      <c r="M15" s="612"/>
      <c r="N15" s="612"/>
      <c r="O15" s="612"/>
      <c r="P15" s="612"/>
      <c r="Q15" s="612"/>
    </row>
    <row r="16" spans="1:17">
      <c r="A16" s="43">
        <v>9</v>
      </c>
      <c r="B16" s="81" t="s">
        <v>912</v>
      </c>
      <c r="C16" s="645">
        <v>0</v>
      </c>
      <c r="D16" s="645">
        <v>0</v>
      </c>
      <c r="E16" s="645">
        <v>0</v>
      </c>
      <c r="F16" s="645">
        <v>0</v>
      </c>
      <c r="G16" s="645">
        <v>0</v>
      </c>
      <c r="H16" s="145">
        <f>IFERROR(G16/(C16+E16),0)</f>
        <v>0</v>
      </c>
      <c r="K16" s="612"/>
      <c r="L16" s="612"/>
      <c r="M16" s="612"/>
      <c r="N16" s="612"/>
      <c r="O16" s="612"/>
      <c r="P16" s="612"/>
      <c r="Q16" s="612"/>
    </row>
    <row r="17" spans="1:17">
      <c r="A17" s="43">
        <v>10</v>
      </c>
      <c r="B17" s="81" t="s">
        <v>67</v>
      </c>
      <c r="C17" s="645">
        <v>47520936.055246845</v>
      </c>
      <c r="D17" s="645">
        <v>0</v>
      </c>
      <c r="E17" s="645">
        <v>0</v>
      </c>
      <c r="F17" s="645">
        <v>47520936.055246845</v>
      </c>
      <c r="G17" s="645">
        <v>47520936.055246845</v>
      </c>
      <c r="H17" s="145">
        <f t="shared" si="0"/>
        <v>1</v>
      </c>
      <c r="K17" s="612"/>
      <c r="L17" s="612"/>
      <c r="M17" s="612"/>
      <c r="N17" s="612"/>
      <c r="O17" s="612"/>
      <c r="P17" s="612"/>
      <c r="Q17" s="612"/>
    </row>
    <row r="18" spans="1:17">
      <c r="A18" s="43">
        <v>11</v>
      </c>
      <c r="B18" s="81" t="s">
        <v>68</v>
      </c>
      <c r="C18" s="645">
        <v>0</v>
      </c>
      <c r="D18" s="645">
        <v>0</v>
      </c>
      <c r="E18" s="645">
        <v>0</v>
      </c>
      <c r="F18" s="645">
        <v>0</v>
      </c>
      <c r="G18" s="645">
        <v>0</v>
      </c>
      <c r="H18" s="145">
        <f>IFERROR(G18/(C18+E18),0)</f>
        <v>0</v>
      </c>
      <c r="K18" s="612"/>
      <c r="L18" s="612"/>
      <c r="M18" s="612"/>
      <c r="N18" s="612"/>
      <c r="O18" s="612"/>
      <c r="P18" s="612"/>
      <c r="Q18" s="612"/>
    </row>
    <row r="19" spans="1:17">
      <c r="A19" s="43">
        <v>12</v>
      </c>
      <c r="B19" s="81" t="s">
        <v>69</v>
      </c>
      <c r="C19" s="645">
        <v>0</v>
      </c>
      <c r="D19" s="645">
        <v>0</v>
      </c>
      <c r="E19" s="645">
        <v>0</v>
      </c>
      <c r="F19" s="645">
        <v>0</v>
      </c>
      <c r="G19" s="645">
        <v>0</v>
      </c>
      <c r="H19" s="145">
        <f>IFERROR(G19/(C19+E19),0)</f>
        <v>0</v>
      </c>
      <c r="K19" s="612"/>
      <c r="L19" s="612"/>
      <c r="M19" s="612"/>
      <c r="N19" s="612"/>
      <c r="O19" s="612"/>
      <c r="P19" s="612"/>
      <c r="Q19" s="612"/>
    </row>
    <row r="20" spans="1:17">
      <c r="A20" s="43">
        <v>13</v>
      </c>
      <c r="B20" s="81" t="s">
        <v>70</v>
      </c>
      <c r="C20" s="645">
        <v>0</v>
      </c>
      <c r="D20" s="645">
        <v>0</v>
      </c>
      <c r="E20" s="645">
        <v>0</v>
      </c>
      <c r="F20" s="645">
        <v>0</v>
      </c>
      <c r="G20" s="645">
        <v>0</v>
      </c>
      <c r="H20" s="145">
        <f>IFERROR(G20/(C20+E20),0)</f>
        <v>0</v>
      </c>
      <c r="K20" s="612"/>
      <c r="L20" s="612"/>
      <c r="M20" s="612"/>
      <c r="N20" s="612"/>
      <c r="O20" s="612"/>
      <c r="P20" s="612"/>
      <c r="Q20" s="612"/>
    </row>
    <row r="21" spans="1:17">
      <c r="A21" s="43">
        <v>14</v>
      </c>
      <c r="B21" s="81" t="s">
        <v>143</v>
      </c>
      <c r="C21" s="645">
        <v>166658449.89744383</v>
      </c>
      <c r="D21" s="645">
        <v>2184432.4042463615</v>
      </c>
      <c r="E21" s="645">
        <v>1092216.2021231807</v>
      </c>
      <c r="F21" s="645">
        <v>152253731.06693119</v>
      </c>
      <c r="G21" s="645">
        <v>145044665.94174039</v>
      </c>
      <c r="H21" s="145">
        <f t="shared" si="0"/>
        <v>0.86464435172883503</v>
      </c>
      <c r="K21" s="612"/>
      <c r="L21" s="612"/>
      <c r="M21" s="612"/>
      <c r="N21" s="612"/>
      <c r="O21" s="612"/>
      <c r="P21" s="612"/>
      <c r="Q21" s="612"/>
    </row>
    <row r="22" spans="1:17" ht="13.5" thickBot="1">
      <c r="A22" s="75"/>
      <c r="B22" s="80" t="s">
        <v>66</v>
      </c>
      <c r="C22" s="651">
        <f>SUM(C8:C21)</f>
        <v>1884597955.9287052</v>
      </c>
      <c r="D22" s="651">
        <f>SUM(D8:D21)</f>
        <v>207194511.38900271</v>
      </c>
      <c r="E22" s="651">
        <f>SUM(E8:E21)</f>
        <v>113867937.83306111</v>
      </c>
      <c r="F22" s="651">
        <f>SUM(F8:F21)</f>
        <v>1648447903.6401629</v>
      </c>
      <c r="G22" s="651">
        <f>SUM(G8:G21)</f>
        <v>1583275996.1325927</v>
      </c>
      <c r="H22" s="652">
        <f>G22/(C22+E22)</f>
        <v>0.79224569259590882</v>
      </c>
      <c r="K22" s="612"/>
      <c r="L22" s="612"/>
      <c r="M22" s="612"/>
      <c r="N22" s="612"/>
      <c r="O22" s="612"/>
      <c r="P22" s="612"/>
      <c r="Q22" s="612"/>
    </row>
    <row r="28" spans="1:17"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Z2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85546875" style="1" customWidth="1"/>
    <col min="4" max="4" width="15.85546875" style="1" bestFit="1" customWidth="1"/>
    <col min="5" max="5" width="17.42578125" style="1" bestFit="1" customWidth="1"/>
    <col min="6" max="11" width="12.85546875" style="1" customWidth="1"/>
    <col min="12" max="16384" width="9.140625" style="1"/>
  </cols>
  <sheetData>
    <row r="1" spans="1:26">
      <c r="A1" s="1" t="s">
        <v>97</v>
      </c>
      <c r="B1" s="1" t="str">
        <f>Info!C2</f>
        <v>სს "ბანკი ქართუ"</v>
      </c>
    </row>
    <row r="2" spans="1:26">
      <c r="A2" s="1" t="s">
        <v>98</v>
      </c>
      <c r="B2" s="588">
        <f>'1. key ratios'!B2</f>
        <v>45930</v>
      </c>
    </row>
    <row r="4" spans="1:26" ht="13.5" thickBot="1">
      <c r="A4" s="1" t="s">
        <v>340</v>
      </c>
      <c r="B4" s="22" t="s">
        <v>339</v>
      </c>
    </row>
    <row r="5" spans="1:26" ht="30" customHeight="1">
      <c r="A5" s="793"/>
      <c r="B5" s="794"/>
      <c r="C5" s="791" t="s">
        <v>372</v>
      </c>
      <c r="D5" s="791"/>
      <c r="E5" s="791"/>
      <c r="F5" s="791" t="s">
        <v>373</v>
      </c>
      <c r="G5" s="791"/>
      <c r="H5" s="791"/>
      <c r="I5" s="791" t="s">
        <v>374</v>
      </c>
      <c r="J5" s="791"/>
      <c r="K5" s="792"/>
    </row>
    <row r="6" spans="1:26">
      <c r="A6" s="168"/>
      <c r="B6" s="169"/>
      <c r="C6" s="170" t="s">
        <v>26</v>
      </c>
      <c r="D6" s="170" t="s">
        <v>79</v>
      </c>
      <c r="E6" s="170" t="s">
        <v>66</v>
      </c>
      <c r="F6" s="170" t="s">
        <v>26</v>
      </c>
      <c r="G6" s="170" t="s">
        <v>79</v>
      </c>
      <c r="H6" s="170" t="s">
        <v>66</v>
      </c>
      <c r="I6" s="170" t="s">
        <v>26</v>
      </c>
      <c r="J6" s="170" t="s">
        <v>79</v>
      </c>
      <c r="K6" s="172" t="s">
        <v>66</v>
      </c>
    </row>
    <row r="7" spans="1:26">
      <c r="A7" s="173" t="s">
        <v>310</v>
      </c>
      <c r="B7" s="167"/>
      <c r="C7" s="167"/>
      <c r="D7" s="167"/>
      <c r="E7" s="167"/>
      <c r="F7" s="167"/>
      <c r="G7" s="167"/>
      <c r="H7" s="167"/>
      <c r="I7" s="167"/>
      <c r="J7" s="167"/>
      <c r="K7" s="174"/>
      <c r="O7" s="595"/>
      <c r="P7" s="595"/>
      <c r="Q7" s="595"/>
      <c r="R7" s="595"/>
      <c r="S7" s="595"/>
      <c r="T7" s="595"/>
      <c r="U7" s="595"/>
      <c r="V7" s="595"/>
      <c r="W7" s="595"/>
      <c r="X7" s="595"/>
      <c r="Y7" s="595"/>
      <c r="Z7" s="595"/>
    </row>
    <row r="8" spans="1:26">
      <c r="A8" s="166">
        <v>1</v>
      </c>
      <c r="B8" s="151" t="s">
        <v>310</v>
      </c>
      <c r="C8" s="149"/>
      <c r="D8" s="149"/>
      <c r="E8" s="149"/>
      <c r="F8" s="657">
        <v>148364389.68439889</v>
      </c>
      <c r="G8" s="657">
        <v>531439250.33665866</v>
      </c>
      <c r="H8" s="657">
        <v>679803640.02105772</v>
      </c>
      <c r="I8" s="657">
        <v>86302586.632743135</v>
      </c>
      <c r="J8" s="657">
        <v>271829898.13821977</v>
      </c>
      <c r="K8" s="658">
        <v>358132484.77096295</v>
      </c>
      <c r="O8" s="595"/>
      <c r="P8" s="595"/>
      <c r="Q8" s="595"/>
      <c r="R8" s="595"/>
      <c r="S8" s="595"/>
      <c r="T8" s="595"/>
      <c r="U8" s="595"/>
      <c r="V8" s="595"/>
      <c r="W8" s="595"/>
    </row>
    <row r="9" spans="1:26">
      <c r="A9" s="173" t="s">
        <v>311</v>
      </c>
      <c r="B9" s="167"/>
      <c r="C9" s="167"/>
      <c r="D9" s="167"/>
      <c r="E9" s="167"/>
      <c r="F9" s="167"/>
      <c r="G9" s="167"/>
      <c r="H9" s="167"/>
      <c r="I9" s="167"/>
      <c r="J9" s="167"/>
      <c r="K9" s="174"/>
      <c r="O9" s="595"/>
      <c r="P9" s="595"/>
      <c r="Q9" s="595"/>
      <c r="R9" s="595"/>
      <c r="S9" s="595"/>
      <c r="T9" s="595"/>
      <c r="U9" s="595"/>
      <c r="V9" s="595"/>
      <c r="W9" s="595"/>
    </row>
    <row r="10" spans="1:26">
      <c r="A10" s="175">
        <v>2</v>
      </c>
      <c r="B10" s="152" t="s">
        <v>312</v>
      </c>
      <c r="C10" s="271">
        <v>25169812.141521707</v>
      </c>
      <c r="D10" s="659">
        <v>417481902.81803811</v>
      </c>
      <c r="E10" s="659">
        <v>442651714.95955998</v>
      </c>
      <c r="F10" s="659">
        <v>5553234.4524559733</v>
      </c>
      <c r="G10" s="659">
        <v>73131710.013301075</v>
      </c>
      <c r="H10" s="659">
        <v>78684944.465757012</v>
      </c>
      <c r="I10" s="659">
        <v>860814.84834782442</v>
      </c>
      <c r="J10" s="659">
        <v>6601602.7956360867</v>
      </c>
      <c r="K10" s="660">
        <v>7462417.6439839136</v>
      </c>
      <c r="O10" s="595"/>
      <c r="P10" s="595"/>
      <c r="Q10" s="595"/>
      <c r="R10" s="595"/>
      <c r="S10" s="595"/>
      <c r="T10" s="595"/>
      <c r="U10" s="595"/>
      <c r="V10" s="595"/>
      <c r="W10" s="595"/>
    </row>
    <row r="11" spans="1:26">
      <c r="A11" s="175">
        <v>3</v>
      </c>
      <c r="B11" s="152" t="s">
        <v>313</v>
      </c>
      <c r="C11" s="271">
        <v>202152142.64035651</v>
      </c>
      <c r="D11" s="659">
        <v>606417389.83929563</v>
      </c>
      <c r="E11" s="659">
        <v>808569532.47965229</v>
      </c>
      <c r="F11" s="659">
        <v>53649680.082082488</v>
      </c>
      <c r="G11" s="659">
        <v>354545302.90583956</v>
      </c>
      <c r="H11" s="659">
        <v>408194982.98792189</v>
      </c>
      <c r="I11" s="659">
        <v>35197070.035744928</v>
      </c>
      <c r="J11" s="659">
        <v>149047716.18064541</v>
      </c>
      <c r="K11" s="660">
        <v>184244786.21639037</v>
      </c>
      <c r="O11" s="595"/>
      <c r="P11" s="595"/>
      <c r="Q11" s="595"/>
      <c r="R11" s="595"/>
      <c r="S11" s="595"/>
      <c r="T11" s="595"/>
      <c r="U11" s="595"/>
      <c r="V11" s="595"/>
      <c r="W11" s="595"/>
    </row>
    <row r="12" spans="1:26">
      <c r="A12" s="175">
        <v>4</v>
      </c>
      <c r="B12" s="152" t="s">
        <v>314</v>
      </c>
      <c r="C12" s="271">
        <v>0</v>
      </c>
      <c r="D12" s="659">
        <v>0</v>
      </c>
      <c r="E12" s="659">
        <v>0</v>
      </c>
      <c r="F12" s="659">
        <v>0</v>
      </c>
      <c r="G12" s="659">
        <v>0</v>
      </c>
      <c r="H12" s="659">
        <v>0</v>
      </c>
      <c r="I12" s="659">
        <v>0</v>
      </c>
      <c r="J12" s="659">
        <v>0</v>
      </c>
      <c r="K12" s="660">
        <v>0</v>
      </c>
      <c r="O12" s="595"/>
      <c r="P12" s="595"/>
      <c r="Q12" s="595"/>
      <c r="R12" s="595"/>
      <c r="S12" s="595"/>
      <c r="T12" s="595"/>
      <c r="U12" s="595"/>
      <c r="V12" s="595"/>
      <c r="W12" s="595"/>
    </row>
    <row r="13" spans="1:26">
      <c r="A13" s="175">
        <v>5</v>
      </c>
      <c r="B13" s="152" t="s">
        <v>315</v>
      </c>
      <c r="C13" s="271">
        <v>70650491.650434807</v>
      </c>
      <c r="D13" s="659">
        <v>131692055.43100202</v>
      </c>
      <c r="E13" s="659">
        <v>202342547.08143681</v>
      </c>
      <c r="F13" s="659">
        <v>11184442.339158699</v>
      </c>
      <c r="G13" s="659">
        <v>18883134.271961525</v>
      </c>
      <c r="H13" s="659">
        <v>30067576.611120213</v>
      </c>
      <c r="I13" s="659">
        <v>4380295.5951521741</v>
      </c>
      <c r="J13" s="659">
        <v>7800071.7978229001</v>
      </c>
      <c r="K13" s="660">
        <v>12180367.392975071</v>
      </c>
      <c r="O13" s="595"/>
      <c r="P13" s="595"/>
      <c r="Q13" s="595"/>
      <c r="R13" s="595"/>
      <c r="S13" s="595"/>
      <c r="T13" s="595"/>
      <c r="U13" s="595"/>
      <c r="V13" s="595"/>
      <c r="W13" s="595"/>
    </row>
    <row r="14" spans="1:26">
      <c r="A14" s="175">
        <v>6</v>
      </c>
      <c r="B14" s="152" t="s">
        <v>330</v>
      </c>
      <c r="C14" s="271">
        <v>0</v>
      </c>
      <c r="D14" s="659">
        <v>0</v>
      </c>
      <c r="E14" s="659">
        <v>0</v>
      </c>
      <c r="F14" s="659">
        <v>0</v>
      </c>
      <c r="G14" s="659">
        <v>0</v>
      </c>
      <c r="H14" s="659">
        <v>0</v>
      </c>
      <c r="I14" s="659">
        <v>0</v>
      </c>
      <c r="J14" s="659">
        <v>0</v>
      </c>
      <c r="K14" s="660">
        <v>0</v>
      </c>
      <c r="O14" s="595"/>
      <c r="P14" s="595"/>
      <c r="Q14" s="595"/>
      <c r="R14" s="595"/>
      <c r="S14" s="595"/>
      <c r="T14" s="595"/>
      <c r="U14" s="595"/>
      <c r="V14" s="595"/>
      <c r="W14" s="595"/>
    </row>
    <row r="15" spans="1:26">
      <c r="A15" s="175">
        <v>7</v>
      </c>
      <c r="B15" s="152" t="s">
        <v>317</v>
      </c>
      <c r="C15" s="271">
        <v>37358077.011049457</v>
      </c>
      <c r="D15" s="659">
        <v>115156887.44197173</v>
      </c>
      <c r="E15" s="659">
        <v>152514964.45302123</v>
      </c>
      <c r="F15" s="659">
        <v>981414.71836956555</v>
      </c>
      <c r="G15" s="659">
        <v>1467133.0501869561</v>
      </c>
      <c r="H15" s="659">
        <v>2448547.7685565208</v>
      </c>
      <c r="I15" s="659">
        <v>981414.71836956555</v>
      </c>
      <c r="J15" s="659">
        <v>1467133.0501869561</v>
      </c>
      <c r="K15" s="660">
        <v>2448547.7685565208</v>
      </c>
      <c r="O15" s="595"/>
      <c r="P15" s="595"/>
      <c r="Q15" s="595"/>
      <c r="R15" s="595"/>
      <c r="S15" s="595"/>
      <c r="T15" s="595"/>
      <c r="U15" s="595"/>
      <c r="V15" s="595"/>
      <c r="W15" s="595"/>
    </row>
    <row r="16" spans="1:26">
      <c r="A16" s="175">
        <v>8</v>
      </c>
      <c r="B16" s="153" t="s">
        <v>318</v>
      </c>
      <c r="C16" s="271">
        <v>335330523.44336247</v>
      </c>
      <c r="D16" s="659">
        <v>1270748235.5303075</v>
      </c>
      <c r="E16" s="659">
        <v>1606078758.9736705</v>
      </c>
      <c r="F16" s="659">
        <v>71368771.59206672</v>
      </c>
      <c r="G16" s="659">
        <v>448027280.24128908</v>
      </c>
      <c r="H16" s="659">
        <v>519396051.83335567</v>
      </c>
      <c r="I16" s="659">
        <v>41419595.197614498</v>
      </c>
      <c r="J16" s="659">
        <v>164916523.82429135</v>
      </c>
      <c r="K16" s="660">
        <v>206336119.02190587</v>
      </c>
      <c r="O16" s="595"/>
      <c r="P16" s="595"/>
      <c r="Q16" s="595"/>
      <c r="R16" s="595"/>
      <c r="S16" s="595"/>
      <c r="T16" s="595"/>
      <c r="U16" s="595"/>
      <c r="V16" s="595"/>
      <c r="W16" s="595"/>
    </row>
    <row r="17" spans="1:23">
      <c r="A17" s="173" t="s">
        <v>319</v>
      </c>
      <c r="B17" s="167"/>
      <c r="C17" s="167"/>
      <c r="D17" s="167"/>
      <c r="E17" s="167"/>
      <c r="F17" s="167"/>
      <c r="G17" s="167"/>
      <c r="H17" s="167"/>
      <c r="I17" s="167"/>
      <c r="J17" s="167"/>
      <c r="K17" s="174"/>
      <c r="O17" s="595"/>
      <c r="P17" s="595"/>
      <c r="Q17" s="595"/>
      <c r="R17" s="595"/>
      <c r="S17" s="595"/>
      <c r="T17" s="595"/>
      <c r="U17" s="595"/>
      <c r="V17" s="595"/>
      <c r="W17" s="595"/>
    </row>
    <row r="18" spans="1:23">
      <c r="A18" s="175">
        <v>9</v>
      </c>
      <c r="B18" s="152" t="s">
        <v>320</v>
      </c>
      <c r="C18" s="271">
        <v>0</v>
      </c>
      <c r="D18" s="659">
        <v>0</v>
      </c>
      <c r="E18" s="659">
        <v>0</v>
      </c>
      <c r="F18" s="659">
        <v>0</v>
      </c>
      <c r="G18" s="659">
        <v>0</v>
      </c>
      <c r="H18" s="659">
        <v>0</v>
      </c>
      <c r="I18" s="659">
        <v>0</v>
      </c>
      <c r="J18" s="659">
        <v>0</v>
      </c>
      <c r="K18" s="660">
        <v>0</v>
      </c>
      <c r="O18" s="595"/>
      <c r="P18" s="595"/>
      <c r="Q18" s="595"/>
      <c r="R18" s="595"/>
      <c r="S18" s="595"/>
      <c r="T18" s="595"/>
      <c r="U18" s="595"/>
      <c r="V18" s="595"/>
      <c r="W18" s="595"/>
    </row>
    <row r="19" spans="1:23">
      <c r="A19" s="175">
        <v>10</v>
      </c>
      <c r="B19" s="152" t="s">
        <v>321</v>
      </c>
      <c r="C19" s="271">
        <v>483646927.48473996</v>
      </c>
      <c r="D19" s="659">
        <v>839508020.82245207</v>
      </c>
      <c r="E19" s="659">
        <v>1323154948.3071918</v>
      </c>
      <c r="F19" s="659">
        <v>13355036.48260447</v>
      </c>
      <c r="G19" s="659">
        <v>7619566.5286685033</v>
      </c>
      <c r="H19" s="659">
        <v>20974603.011272967</v>
      </c>
      <c r="I19" s="659">
        <v>75416852.258281946</v>
      </c>
      <c r="J19" s="659">
        <v>278194361.81263304</v>
      </c>
      <c r="K19" s="660">
        <v>353611214.07091504</v>
      </c>
      <c r="O19" s="595"/>
      <c r="P19" s="595"/>
      <c r="Q19" s="595"/>
      <c r="R19" s="595"/>
      <c r="S19" s="595"/>
      <c r="T19" s="595"/>
      <c r="U19" s="595"/>
      <c r="V19" s="595"/>
      <c r="W19" s="595"/>
    </row>
    <row r="20" spans="1:23">
      <c r="A20" s="175">
        <v>11</v>
      </c>
      <c r="B20" s="152" t="s">
        <v>322</v>
      </c>
      <c r="C20" s="271">
        <v>24734560.016747821</v>
      </c>
      <c r="D20" s="659">
        <v>142362.68178695641</v>
      </c>
      <c r="E20" s="659">
        <v>24876922.698534776</v>
      </c>
      <c r="F20" s="659">
        <v>491446.65620842145</v>
      </c>
      <c r="G20" s="659">
        <v>0</v>
      </c>
      <c r="H20" s="659">
        <v>491446.65620842145</v>
      </c>
      <c r="I20" s="659">
        <v>491446.65620842145</v>
      </c>
      <c r="J20" s="659">
        <v>0</v>
      </c>
      <c r="K20" s="660">
        <v>491446.65620842145</v>
      </c>
      <c r="O20" s="595"/>
      <c r="P20" s="595"/>
      <c r="Q20" s="595"/>
      <c r="R20" s="595"/>
      <c r="S20" s="595"/>
      <c r="T20" s="595"/>
      <c r="U20" s="595"/>
      <c r="V20" s="595"/>
      <c r="W20" s="595"/>
    </row>
    <row r="21" spans="1:23" ht="13.5" thickBot="1">
      <c r="A21" s="114">
        <v>12</v>
      </c>
      <c r="B21" s="176" t="s">
        <v>323</v>
      </c>
      <c r="C21" s="661">
        <v>508381487.50148779</v>
      </c>
      <c r="D21" s="662">
        <v>839650383.50423908</v>
      </c>
      <c r="E21" s="661">
        <v>1348031871.0057266</v>
      </c>
      <c r="F21" s="662">
        <v>13846483.138812892</v>
      </c>
      <c r="G21" s="662">
        <v>7619566.5286685033</v>
      </c>
      <c r="H21" s="662">
        <v>21466049.667481389</v>
      </c>
      <c r="I21" s="662">
        <v>75908298.914490372</v>
      </c>
      <c r="J21" s="662">
        <v>278194361.81263304</v>
      </c>
      <c r="K21" s="663">
        <v>354102660.72712344</v>
      </c>
      <c r="O21" s="595"/>
      <c r="P21" s="595"/>
      <c r="Q21" s="595"/>
      <c r="R21" s="595"/>
      <c r="S21" s="595"/>
      <c r="T21" s="595"/>
      <c r="U21" s="595"/>
      <c r="V21" s="595"/>
      <c r="W21" s="595"/>
    </row>
    <row r="22" spans="1:23" ht="38.25" customHeight="1" thickBot="1">
      <c r="A22" s="164"/>
      <c r="B22" s="165"/>
      <c r="C22" s="165"/>
      <c r="D22" s="165"/>
      <c r="E22" s="165"/>
      <c r="F22" s="790" t="s">
        <v>324</v>
      </c>
      <c r="G22" s="791"/>
      <c r="H22" s="791"/>
      <c r="I22" s="790" t="s">
        <v>325</v>
      </c>
      <c r="J22" s="791"/>
      <c r="K22" s="792"/>
      <c r="O22" s="595"/>
      <c r="P22" s="595"/>
      <c r="Q22" s="595"/>
      <c r="R22" s="595"/>
      <c r="S22" s="595"/>
      <c r="T22" s="595"/>
      <c r="U22" s="595"/>
      <c r="V22" s="595"/>
      <c r="W22" s="595"/>
    </row>
    <row r="23" spans="1:23">
      <c r="A23" s="157">
        <v>13</v>
      </c>
      <c r="B23" s="154" t="s">
        <v>310</v>
      </c>
      <c r="C23" s="163"/>
      <c r="D23" s="163"/>
      <c r="E23" s="163"/>
      <c r="F23" s="664">
        <f t="shared" ref="F23:K23" si="0">F8</f>
        <v>148364389.68439889</v>
      </c>
      <c r="G23" s="664">
        <f t="shared" si="0"/>
        <v>531439250.33665866</v>
      </c>
      <c r="H23" s="664">
        <f t="shared" si="0"/>
        <v>679803640.02105772</v>
      </c>
      <c r="I23" s="664">
        <f t="shared" si="0"/>
        <v>86302586.632743135</v>
      </c>
      <c r="J23" s="664">
        <f t="shared" si="0"/>
        <v>271829898.13821977</v>
      </c>
      <c r="K23" s="665">
        <f t="shared" si="0"/>
        <v>358132484.77096295</v>
      </c>
      <c r="O23" s="595"/>
      <c r="P23" s="595"/>
      <c r="Q23" s="595"/>
      <c r="R23" s="595"/>
      <c r="S23" s="595"/>
      <c r="T23" s="595"/>
      <c r="U23" s="595"/>
      <c r="V23" s="595"/>
      <c r="W23" s="595"/>
    </row>
    <row r="24" spans="1:23" ht="13.5" thickBot="1">
      <c r="A24" s="158">
        <v>14</v>
      </c>
      <c r="B24" s="155" t="s">
        <v>326</v>
      </c>
      <c r="C24" s="177"/>
      <c r="D24" s="161"/>
      <c r="E24" s="162"/>
      <c r="F24" s="666">
        <f t="shared" ref="F24:K24" si="1">MAX(F16-F21,F16*0.25)</f>
        <v>57522288.453253828</v>
      </c>
      <c r="G24" s="666">
        <f t="shared" si="1"/>
        <v>440407713.71262056</v>
      </c>
      <c r="H24" s="666">
        <f>MAX(H16-H21,H16*0.25)</f>
        <v>497930002.1658743</v>
      </c>
      <c r="I24" s="666">
        <f t="shared" si="1"/>
        <v>10354898.799403625</v>
      </c>
      <c r="J24" s="666">
        <f t="shared" si="1"/>
        <v>41229130.956072837</v>
      </c>
      <c r="K24" s="667">
        <f t="shared" si="1"/>
        <v>51584029.755476467</v>
      </c>
      <c r="O24" s="595"/>
      <c r="P24" s="595"/>
      <c r="Q24" s="595"/>
      <c r="R24" s="595"/>
      <c r="S24" s="595"/>
      <c r="T24" s="595"/>
      <c r="U24" s="595"/>
      <c r="V24" s="595"/>
      <c r="W24" s="595"/>
    </row>
    <row r="25" spans="1:23" ht="13.5" thickBot="1">
      <c r="A25" s="159">
        <v>15</v>
      </c>
      <c r="B25" s="156" t="s">
        <v>327</v>
      </c>
      <c r="C25" s="160"/>
      <c r="D25" s="160"/>
      <c r="E25" s="160"/>
      <c r="F25" s="668">
        <f t="shared" ref="F25:K25" si="2">F23/F24</f>
        <v>2.5792504727097043</v>
      </c>
      <c r="G25" s="668">
        <f t="shared" si="2"/>
        <v>1.2066983247333378</v>
      </c>
      <c r="H25" s="668">
        <f t="shared" si="2"/>
        <v>1.3652594482438845</v>
      </c>
      <c r="I25" s="668">
        <f t="shared" si="2"/>
        <v>8.334469346790101</v>
      </c>
      <c r="J25" s="668">
        <f t="shared" si="2"/>
        <v>6.5931512945989139</v>
      </c>
      <c r="K25" s="669">
        <f t="shared" si="2"/>
        <v>6.9427008023339134</v>
      </c>
      <c r="O25" s="595"/>
      <c r="P25" s="595"/>
      <c r="Q25" s="595"/>
      <c r="R25" s="595"/>
      <c r="S25" s="595"/>
      <c r="T25" s="595"/>
      <c r="U25" s="595"/>
      <c r="V25" s="595"/>
      <c r="W25" s="595"/>
    </row>
    <row r="28" spans="1:23" ht="38.25">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I38" sqref="I38"/>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'1. key ratios'!B1</f>
        <v>სს "ბანკი ქართუ"</v>
      </c>
    </row>
    <row r="2" spans="1:17">
      <c r="A2" s="30" t="s">
        <v>98</v>
      </c>
      <c r="B2" s="588">
        <f>'1. key ratios'!B2</f>
        <v>45930</v>
      </c>
    </row>
    <row r="3" spans="1:17">
      <c r="B3" s="8"/>
      <c r="C3" s="8"/>
      <c r="D3" s="8"/>
      <c r="E3" s="8"/>
      <c r="F3" s="8"/>
      <c r="G3" s="8"/>
      <c r="H3" s="8"/>
      <c r="I3" s="8"/>
      <c r="J3" s="8"/>
      <c r="K3" s="8"/>
      <c r="L3" s="8"/>
      <c r="M3" s="8"/>
      <c r="N3" s="8"/>
    </row>
    <row r="4" spans="1:17">
      <c r="B4" s="571" t="s">
        <v>979</v>
      </c>
      <c r="C4" s="8"/>
      <c r="D4" s="8"/>
      <c r="E4" s="8"/>
      <c r="F4" s="8"/>
      <c r="G4" s="8"/>
      <c r="H4" s="8"/>
      <c r="I4" s="8"/>
      <c r="J4" s="8"/>
      <c r="K4" s="8"/>
      <c r="L4" s="8"/>
      <c r="M4" s="8"/>
      <c r="N4" s="8"/>
    </row>
    <row r="5" spans="1:17" ht="120">
      <c r="B5" s="572" t="s">
        <v>980</v>
      </c>
      <c r="C5" s="573" t="s">
        <v>981</v>
      </c>
      <c r="D5" s="573" t="s">
        <v>982</v>
      </c>
      <c r="E5" s="573" t="s">
        <v>983</v>
      </c>
      <c r="F5" s="573" t="s">
        <v>984</v>
      </c>
      <c r="G5" s="573" t="s">
        <v>985</v>
      </c>
      <c r="H5" s="573" t="s">
        <v>986</v>
      </c>
      <c r="I5" s="574" t="s">
        <v>987</v>
      </c>
      <c r="J5" s="575">
        <v>0.02</v>
      </c>
      <c r="K5" s="575">
        <v>0.2</v>
      </c>
      <c r="L5" s="575">
        <v>0.35</v>
      </c>
      <c r="M5" s="575">
        <v>0.5</v>
      </c>
      <c r="N5" s="575">
        <v>0.75</v>
      </c>
      <c r="O5" s="575">
        <v>1</v>
      </c>
      <c r="P5" s="575">
        <v>1.5</v>
      </c>
      <c r="Q5" s="576" t="s">
        <v>73</v>
      </c>
    </row>
    <row r="6" spans="1:17" ht="15.75">
      <c r="B6" s="577"/>
      <c r="C6" s="543" t="b">
        <f>IF(C7&gt;0,C7,IF(C8&gt;0,C8,IF(C9&gt;0,C9)))</f>
        <v>0</v>
      </c>
      <c r="D6" s="543" t="b">
        <f t="shared" ref="D6:Q6" si="0">IF(D7&gt;0,D7,IF(D8&gt;0,D8,IF(D9&gt;0,D9)))</f>
        <v>0</v>
      </c>
      <c r="E6" s="543" t="b">
        <f t="shared" si="0"/>
        <v>0</v>
      </c>
      <c r="F6" s="543" t="b">
        <f t="shared" si="0"/>
        <v>0</v>
      </c>
      <c r="G6" s="543" t="b">
        <f t="shared" si="0"/>
        <v>0</v>
      </c>
      <c r="H6" s="543"/>
      <c r="I6" s="543" t="b">
        <f t="shared" si="0"/>
        <v>0</v>
      </c>
      <c r="J6" s="543" t="b">
        <f t="shared" si="0"/>
        <v>0</v>
      </c>
      <c r="K6" s="543" t="b">
        <f t="shared" si="0"/>
        <v>0</v>
      </c>
      <c r="L6" s="543" t="b">
        <f t="shared" si="0"/>
        <v>0</v>
      </c>
      <c r="M6" s="543" t="b">
        <f t="shared" si="0"/>
        <v>0</v>
      </c>
      <c r="N6" s="543" t="b">
        <f t="shared" si="0"/>
        <v>0</v>
      </c>
      <c r="O6" s="543" t="b">
        <f t="shared" si="0"/>
        <v>0</v>
      </c>
      <c r="P6" s="543" t="b">
        <f t="shared" si="0"/>
        <v>0</v>
      </c>
      <c r="Q6" s="543" t="b">
        <f t="shared" si="0"/>
        <v>0</v>
      </c>
    </row>
    <row r="7" spans="1:17" ht="15.75">
      <c r="B7" s="578" t="s">
        <v>975</v>
      </c>
      <c r="C7" s="543">
        <f>C11+C15+C19+C23+C27+C31</f>
        <v>0</v>
      </c>
      <c r="D7" s="543"/>
      <c r="E7" s="543"/>
      <c r="F7" s="543">
        <f t="shared" ref="F7:G9" si="1">F11+F15+F19+F23+F27+F31</f>
        <v>0</v>
      </c>
      <c r="G7" s="543">
        <f t="shared" si="1"/>
        <v>0</v>
      </c>
      <c r="H7" s="579">
        <v>1.4</v>
      </c>
      <c r="I7" s="580">
        <f t="shared" ref="I7:I33" si="2">(F7+G7)*H7</f>
        <v>0</v>
      </c>
      <c r="J7" s="543">
        <f>J11+J15+J19+J23+J27+J31</f>
        <v>0</v>
      </c>
      <c r="K7" s="543">
        <f t="shared" ref="J7:Q9" si="3">K11+K15+K19+K23+K27+K31</f>
        <v>0</v>
      </c>
      <c r="L7" s="543">
        <f t="shared" si="3"/>
        <v>0</v>
      </c>
      <c r="M7" s="543">
        <f t="shared" si="3"/>
        <v>0</v>
      </c>
      <c r="N7" s="543">
        <f t="shared" si="3"/>
        <v>0</v>
      </c>
      <c r="O7" s="543">
        <f t="shared" si="3"/>
        <v>0</v>
      </c>
      <c r="P7" s="543">
        <f t="shared" si="3"/>
        <v>0</v>
      </c>
      <c r="Q7" s="543">
        <f>Q11+Q15+Q19+Q23+Q27+Q31</f>
        <v>0</v>
      </c>
    </row>
    <row r="8" spans="1:17" ht="15.75">
      <c r="B8" s="578" t="s">
        <v>976</v>
      </c>
      <c r="C8" s="543">
        <f>C12+C16+C20+C24+C28+C32</f>
        <v>0</v>
      </c>
      <c r="D8" s="543"/>
      <c r="E8" s="543"/>
      <c r="F8" s="543">
        <f t="shared" si="1"/>
        <v>0</v>
      </c>
      <c r="G8" s="543">
        <f t="shared" si="1"/>
        <v>0</v>
      </c>
      <c r="H8" s="579">
        <v>1.4</v>
      </c>
      <c r="I8" s="580">
        <f t="shared" si="2"/>
        <v>0</v>
      </c>
      <c r="J8" s="543">
        <f t="shared" si="3"/>
        <v>0</v>
      </c>
      <c r="K8" s="543">
        <f t="shared" si="3"/>
        <v>0</v>
      </c>
      <c r="L8" s="543">
        <f t="shared" si="3"/>
        <v>0</v>
      </c>
      <c r="M8" s="543">
        <f t="shared" si="3"/>
        <v>0</v>
      </c>
      <c r="N8" s="543">
        <f t="shared" si="3"/>
        <v>0</v>
      </c>
      <c r="O8" s="543">
        <f t="shared" si="3"/>
        <v>0</v>
      </c>
      <c r="P8" s="543">
        <f t="shared" si="3"/>
        <v>0</v>
      </c>
      <c r="Q8" s="543">
        <f>Q12+Q16+Q20+Q24+Q28+Q32</f>
        <v>0</v>
      </c>
    </row>
    <row r="9" spans="1:17" ht="15.75">
      <c r="B9" s="578" t="s">
        <v>977</v>
      </c>
      <c r="C9" s="543">
        <f>C13+C17+C21+C25+C29+C33</f>
        <v>0</v>
      </c>
      <c r="D9" s="543"/>
      <c r="E9" s="543"/>
      <c r="F9" s="543">
        <f t="shared" si="1"/>
        <v>0</v>
      </c>
      <c r="G9" s="543">
        <f t="shared" si="1"/>
        <v>0</v>
      </c>
      <c r="H9" s="579">
        <v>1.4</v>
      </c>
      <c r="I9" s="580">
        <f t="shared" si="2"/>
        <v>0</v>
      </c>
      <c r="J9" s="543">
        <f t="shared" si="3"/>
        <v>0</v>
      </c>
      <c r="K9" s="543">
        <f t="shared" si="3"/>
        <v>0</v>
      </c>
      <c r="L9" s="543">
        <f t="shared" si="3"/>
        <v>0</v>
      </c>
      <c r="M9" s="543">
        <f t="shared" si="3"/>
        <v>0</v>
      </c>
      <c r="N9" s="543">
        <f t="shared" si="3"/>
        <v>0</v>
      </c>
      <c r="O9" s="543">
        <f t="shared" si="3"/>
        <v>0</v>
      </c>
      <c r="P9" s="543">
        <f t="shared" si="3"/>
        <v>0</v>
      </c>
      <c r="Q9" s="543">
        <f t="shared" si="3"/>
        <v>0</v>
      </c>
    </row>
    <row r="10" spans="1:17" ht="15.75">
      <c r="B10" s="581" t="s">
        <v>988</v>
      </c>
      <c r="C10" s="582"/>
      <c r="D10" s="582"/>
      <c r="E10" s="582"/>
      <c r="F10" s="582"/>
      <c r="G10" s="582"/>
      <c r="H10" s="579">
        <v>1.4</v>
      </c>
      <c r="I10" s="580">
        <f t="shared" si="2"/>
        <v>0</v>
      </c>
      <c r="J10" s="540"/>
      <c r="K10" s="540"/>
      <c r="L10" s="540"/>
      <c r="M10" s="540"/>
      <c r="N10" s="540"/>
      <c r="O10" s="540"/>
      <c r="P10" s="540"/>
      <c r="Q10" s="543">
        <f>SUM(Q11:Q13)</f>
        <v>0</v>
      </c>
    </row>
    <row r="11" spans="1:17" ht="15.75">
      <c r="B11" s="583" t="s">
        <v>975</v>
      </c>
      <c r="C11" s="582"/>
      <c r="D11" s="582"/>
      <c r="E11" s="582"/>
      <c r="F11" s="582"/>
      <c r="G11" s="582"/>
      <c r="H11" s="579">
        <v>1.4</v>
      </c>
      <c r="I11" s="580">
        <f t="shared" si="2"/>
        <v>0</v>
      </c>
      <c r="J11" s="540"/>
      <c r="K11" s="540"/>
      <c r="L11" s="540"/>
      <c r="M11" s="540"/>
      <c r="N11" s="540"/>
      <c r="O11" s="540"/>
      <c r="P11" s="540"/>
      <c r="Q11" s="543">
        <f>SUMPRODUCT($J$5:$P$5,J11:P11)</f>
        <v>0</v>
      </c>
    </row>
    <row r="12" spans="1:17" ht="15.75">
      <c r="B12" s="583" t="s">
        <v>976</v>
      </c>
      <c r="C12" s="582"/>
      <c r="D12" s="582"/>
      <c r="E12" s="582"/>
      <c r="F12" s="582"/>
      <c r="G12" s="582"/>
      <c r="H12" s="579">
        <v>1.4</v>
      </c>
      <c r="I12" s="580">
        <f t="shared" si="2"/>
        <v>0</v>
      </c>
      <c r="J12" s="540"/>
      <c r="K12" s="540"/>
      <c r="L12" s="540"/>
      <c r="M12" s="540"/>
      <c r="N12" s="540"/>
      <c r="O12" s="540"/>
      <c r="P12" s="540"/>
      <c r="Q12" s="543">
        <f t="shared" ref="Q12:Q13" si="4">SUMPRODUCT($J$5:$P$5,J12:P12)</f>
        <v>0</v>
      </c>
    </row>
    <row r="13" spans="1:17" ht="15.75">
      <c r="B13" s="583" t="s">
        <v>977</v>
      </c>
      <c r="C13" s="582"/>
      <c r="D13" s="582"/>
      <c r="E13" s="582"/>
      <c r="F13" s="582"/>
      <c r="G13" s="582"/>
      <c r="H13" s="579">
        <v>1.4</v>
      </c>
      <c r="I13" s="580">
        <f t="shared" si="2"/>
        <v>0</v>
      </c>
      <c r="J13" s="540"/>
      <c r="K13" s="540"/>
      <c r="L13" s="540"/>
      <c r="M13" s="540"/>
      <c r="N13" s="540"/>
      <c r="O13" s="540"/>
      <c r="P13" s="540"/>
      <c r="Q13" s="543">
        <f t="shared" si="4"/>
        <v>0</v>
      </c>
    </row>
    <row r="14" spans="1:17" ht="15.75">
      <c r="B14" s="581" t="s">
        <v>989</v>
      </c>
      <c r="C14" s="582"/>
      <c r="D14" s="582"/>
      <c r="E14" s="582"/>
      <c r="F14" s="582"/>
      <c r="G14" s="582"/>
      <c r="H14" s="579">
        <v>1.4</v>
      </c>
      <c r="I14" s="580">
        <f t="shared" si="2"/>
        <v>0</v>
      </c>
      <c r="J14" s="540"/>
      <c r="K14" s="540"/>
      <c r="L14" s="540"/>
      <c r="M14" s="540"/>
      <c r="N14" s="540"/>
      <c r="O14" s="540"/>
      <c r="P14" s="540"/>
      <c r="Q14" s="543">
        <f>SUM(Q15:Q17)</f>
        <v>0</v>
      </c>
    </row>
    <row r="15" spans="1:17" ht="15.75">
      <c r="B15" s="583" t="s">
        <v>975</v>
      </c>
      <c r="C15" s="582"/>
      <c r="D15" s="582"/>
      <c r="E15" s="582"/>
      <c r="F15" s="582"/>
      <c r="G15" s="582"/>
      <c r="H15" s="579">
        <v>1.4</v>
      </c>
      <c r="I15" s="580">
        <f t="shared" si="2"/>
        <v>0</v>
      </c>
      <c r="J15" s="540"/>
      <c r="K15" s="540"/>
      <c r="L15" s="540"/>
      <c r="M15" s="540"/>
      <c r="N15" s="540"/>
      <c r="O15" s="540"/>
      <c r="P15" s="540"/>
      <c r="Q15" s="543">
        <f>SUMPRODUCT($J$5:$P$5,J15:P15)</f>
        <v>0</v>
      </c>
    </row>
    <row r="16" spans="1:17" ht="15.75">
      <c r="B16" s="583" t="s">
        <v>976</v>
      </c>
      <c r="C16" s="582"/>
      <c r="D16" s="582"/>
      <c r="E16" s="582"/>
      <c r="F16" s="582"/>
      <c r="G16" s="582"/>
      <c r="H16" s="579">
        <v>1.4</v>
      </c>
      <c r="I16" s="580">
        <f t="shared" si="2"/>
        <v>0</v>
      </c>
      <c r="J16" s="540"/>
      <c r="K16" s="540"/>
      <c r="L16" s="540"/>
      <c r="M16" s="540"/>
      <c r="N16" s="540"/>
      <c r="O16" s="540"/>
      <c r="P16" s="540"/>
      <c r="Q16" s="543">
        <f t="shared" ref="Q16:Q17" si="5">SUMPRODUCT($J$5:$P$5,J16:P16)</f>
        <v>0</v>
      </c>
    </row>
    <row r="17" spans="2:17" ht="15.75">
      <c r="B17" s="583" t="s">
        <v>977</v>
      </c>
      <c r="C17" s="582"/>
      <c r="D17" s="582"/>
      <c r="E17" s="582"/>
      <c r="F17" s="582"/>
      <c r="G17" s="582"/>
      <c r="H17" s="579">
        <v>1.4</v>
      </c>
      <c r="I17" s="580">
        <f t="shared" si="2"/>
        <v>0</v>
      </c>
      <c r="J17" s="540"/>
      <c r="K17" s="540"/>
      <c r="L17" s="540"/>
      <c r="M17" s="540"/>
      <c r="N17" s="540"/>
      <c r="O17" s="540"/>
      <c r="P17" s="540"/>
      <c r="Q17" s="543">
        <f t="shared" si="5"/>
        <v>0</v>
      </c>
    </row>
    <row r="18" spans="2:17" ht="15.75">
      <c r="B18" s="581" t="s">
        <v>990</v>
      </c>
      <c r="C18" s="582"/>
      <c r="D18" s="582"/>
      <c r="E18" s="582"/>
      <c r="F18" s="582"/>
      <c r="G18" s="582"/>
      <c r="H18" s="579">
        <v>1.4</v>
      </c>
      <c r="I18" s="580">
        <f t="shared" si="2"/>
        <v>0</v>
      </c>
      <c r="J18" s="540"/>
      <c r="K18" s="540"/>
      <c r="L18" s="540"/>
      <c r="M18" s="540"/>
      <c r="N18" s="540"/>
      <c r="O18" s="540"/>
      <c r="P18" s="540"/>
      <c r="Q18" s="543">
        <f>SUM(Q19:Q21)</f>
        <v>0</v>
      </c>
    </row>
    <row r="19" spans="2:17" ht="15.75">
      <c r="B19" s="583" t="s">
        <v>975</v>
      </c>
      <c r="C19" s="582"/>
      <c r="D19" s="582"/>
      <c r="E19" s="582"/>
      <c r="F19" s="582"/>
      <c r="G19" s="582"/>
      <c r="H19" s="579">
        <v>1.4</v>
      </c>
      <c r="I19" s="580">
        <f t="shared" si="2"/>
        <v>0</v>
      </c>
      <c r="J19" s="540"/>
      <c r="K19" s="540"/>
      <c r="L19" s="540"/>
      <c r="M19" s="540"/>
      <c r="N19" s="540"/>
      <c r="O19" s="540"/>
      <c r="P19" s="540"/>
      <c r="Q19" s="543">
        <f>SUMPRODUCT($J$5:$P$5,J19:P19)</f>
        <v>0</v>
      </c>
    </row>
    <row r="20" spans="2:17" ht="15.75">
      <c r="B20" s="583" t="s">
        <v>976</v>
      </c>
      <c r="C20" s="582"/>
      <c r="D20" s="582"/>
      <c r="E20" s="582"/>
      <c r="F20" s="582"/>
      <c r="G20" s="582"/>
      <c r="H20" s="579">
        <v>1.4</v>
      </c>
      <c r="I20" s="580">
        <f t="shared" si="2"/>
        <v>0</v>
      </c>
      <c r="J20" s="540"/>
      <c r="K20" s="540"/>
      <c r="L20" s="540"/>
      <c r="M20" s="540"/>
      <c r="N20" s="540"/>
      <c r="O20" s="540"/>
      <c r="P20" s="540"/>
      <c r="Q20" s="543">
        <f t="shared" ref="Q20:Q21" si="6">SUMPRODUCT($J$5:$P$5,J20:P20)</f>
        <v>0</v>
      </c>
    </row>
    <row r="21" spans="2:17" ht="15.75">
      <c r="B21" s="583" t="s">
        <v>977</v>
      </c>
      <c r="C21" s="582"/>
      <c r="D21" s="582"/>
      <c r="E21" s="582"/>
      <c r="F21" s="582"/>
      <c r="G21" s="582"/>
      <c r="H21" s="579">
        <v>1.4</v>
      </c>
      <c r="I21" s="580">
        <f t="shared" si="2"/>
        <v>0</v>
      </c>
      <c r="J21" s="540"/>
      <c r="K21" s="540"/>
      <c r="L21" s="540"/>
      <c r="M21" s="540"/>
      <c r="N21" s="540"/>
      <c r="O21" s="540"/>
      <c r="P21" s="540"/>
      <c r="Q21" s="543">
        <f t="shared" si="6"/>
        <v>0</v>
      </c>
    </row>
    <row r="22" spans="2:17" ht="15.75">
      <c r="B22" s="581" t="s">
        <v>991</v>
      </c>
      <c r="C22" s="582"/>
      <c r="D22" s="582"/>
      <c r="E22" s="582"/>
      <c r="F22" s="582"/>
      <c r="G22" s="582"/>
      <c r="H22" s="579">
        <v>1.4</v>
      </c>
      <c r="I22" s="580">
        <f t="shared" si="2"/>
        <v>0</v>
      </c>
      <c r="J22" s="540"/>
      <c r="K22" s="540"/>
      <c r="L22" s="540"/>
      <c r="M22" s="540"/>
      <c r="N22" s="540"/>
      <c r="O22" s="540"/>
      <c r="P22" s="540"/>
      <c r="Q22" s="543">
        <f>SUM(Q23:Q25)</f>
        <v>0</v>
      </c>
    </row>
    <row r="23" spans="2:17" ht="15.75">
      <c r="B23" s="583" t="s">
        <v>975</v>
      </c>
      <c r="C23" s="582"/>
      <c r="D23" s="582"/>
      <c r="E23" s="582"/>
      <c r="F23" s="582"/>
      <c r="G23" s="582"/>
      <c r="H23" s="579">
        <v>1.4</v>
      </c>
      <c r="I23" s="580">
        <f t="shared" si="2"/>
        <v>0</v>
      </c>
      <c r="J23" s="540"/>
      <c r="K23" s="540"/>
      <c r="L23" s="540"/>
      <c r="M23" s="540"/>
      <c r="N23" s="540"/>
      <c r="O23" s="540"/>
      <c r="P23" s="540"/>
      <c r="Q23" s="543">
        <f>SUMPRODUCT($J$5:$P$5,J23:P23)</f>
        <v>0</v>
      </c>
    </row>
    <row r="24" spans="2:17" ht="15.75">
      <c r="B24" s="583" t="s">
        <v>976</v>
      </c>
      <c r="C24" s="582"/>
      <c r="D24" s="582"/>
      <c r="E24" s="582"/>
      <c r="F24" s="582"/>
      <c r="G24" s="582"/>
      <c r="H24" s="579">
        <v>1.4</v>
      </c>
      <c r="I24" s="580">
        <f t="shared" si="2"/>
        <v>0</v>
      </c>
      <c r="J24" s="540"/>
      <c r="K24" s="540"/>
      <c r="L24" s="540"/>
      <c r="M24" s="540"/>
      <c r="N24" s="540"/>
      <c r="O24" s="540"/>
      <c r="P24" s="540"/>
      <c r="Q24" s="543">
        <f t="shared" ref="Q24:Q25" si="7">SUMPRODUCT($J$5:$P$5,J24:P24)</f>
        <v>0</v>
      </c>
    </row>
    <row r="25" spans="2:17" ht="15.75">
      <c r="B25" s="583" t="s">
        <v>977</v>
      </c>
      <c r="C25" s="582"/>
      <c r="D25" s="582"/>
      <c r="E25" s="582"/>
      <c r="F25" s="582"/>
      <c r="G25" s="582"/>
      <c r="H25" s="579">
        <v>1.4</v>
      </c>
      <c r="I25" s="580">
        <f t="shared" si="2"/>
        <v>0</v>
      </c>
      <c r="J25" s="540"/>
      <c r="K25" s="540"/>
      <c r="L25" s="540"/>
      <c r="M25" s="540"/>
      <c r="N25" s="540"/>
      <c r="O25" s="540"/>
      <c r="P25" s="540"/>
      <c r="Q25" s="543">
        <f t="shared" si="7"/>
        <v>0</v>
      </c>
    </row>
    <row r="26" spans="2:17" ht="15.75">
      <c r="B26" s="581" t="s">
        <v>992</v>
      </c>
      <c r="C26" s="582"/>
      <c r="D26" s="582"/>
      <c r="E26" s="582"/>
      <c r="F26" s="582"/>
      <c r="G26" s="582"/>
      <c r="H26" s="579">
        <v>1.4</v>
      </c>
      <c r="I26" s="580">
        <f t="shared" si="2"/>
        <v>0</v>
      </c>
      <c r="J26" s="540"/>
      <c r="K26" s="540"/>
      <c r="L26" s="540"/>
      <c r="M26" s="540"/>
      <c r="N26" s="540"/>
      <c r="O26" s="540"/>
      <c r="P26" s="540"/>
      <c r="Q26" s="543">
        <f>SUM(Q27:Q29)</f>
        <v>0</v>
      </c>
    </row>
    <row r="27" spans="2:17" ht="15.75">
      <c r="B27" s="583" t="s">
        <v>975</v>
      </c>
      <c r="C27" s="582"/>
      <c r="D27" s="582"/>
      <c r="E27" s="582"/>
      <c r="F27" s="582"/>
      <c r="G27" s="582"/>
      <c r="H27" s="579">
        <v>1.4</v>
      </c>
      <c r="I27" s="580">
        <f t="shared" si="2"/>
        <v>0</v>
      </c>
      <c r="J27" s="540"/>
      <c r="K27" s="540"/>
      <c r="L27" s="540"/>
      <c r="M27" s="540"/>
      <c r="N27" s="540"/>
      <c r="O27" s="540"/>
      <c r="P27" s="540"/>
      <c r="Q27" s="543">
        <f>SUMPRODUCT($J$5:$P$5,J27:P27)</f>
        <v>0</v>
      </c>
    </row>
    <row r="28" spans="2:17" ht="15.75">
      <c r="B28" s="583" t="s">
        <v>976</v>
      </c>
      <c r="C28" s="582"/>
      <c r="D28" s="582"/>
      <c r="E28" s="582"/>
      <c r="F28" s="582"/>
      <c r="G28" s="582"/>
      <c r="H28" s="579">
        <v>1.4</v>
      </c>
      <c r="I28" s="580">
        <f t="shared" si="2"/>
        <v>0</v>
      </c>
      <c r="J28" s="540"/>
      <c r="K28" s="540"/>
      <c r="L28" s="540"/>
      <c r="M28" s="540"/>
      <c r="N28" s="540"/>
      <c r="O28" s="540"/>
      <c r="P28" s="540"/>
      <c r="Q28" s="543">
        <f t="shared" ref="Q28:Q29" si="8">SUMPRODUCT($J$5:$P$5,J28:P28)</f>
        <v>0</v>
      </c>
    </row>
    <row r="29" spans="2:17" ht="15.75">
      <c r="B29" s="583" t="s">
        <v>977</v>
      </c>
      <c r="C29" s="582"/>
      <c r="D29" s="582"/>
      <c r="E29" s="582"/>
      <c r="F29" s="582"/>
      <c r="G29" s="582"/>
      <c r="H29" s="579">
        <v>1.4</v>
      </c>
      <c r="I29" s="580">
        <f t="shared" si="2"/>
        <v>0</v>
      </c>
      <c r="J29" s="540"/>
      <c r="K29" s="540"/>
      <c r="L29" s="540"/>
      <c r="M29" s="540"/>
      <c r="N29" s="540"/>
      <c r="O29" s="540"/>
      <c r="P29" s="540"/>
      <c r="Q29" s="543">
        <f t="shared" si="8"/>
        <v>0</v>
      </c>
    </row>
    <row r="30" spans="2:17" ht="15.75">
      <c r="B30" s="584" t="s">
        <v>993</v>
      </c>
      <c r="C30" s="582"/>
      <c r="D30" s="582"/>
      <c r="E30" s="582"/>
      <c r="F30" s="582"/>
      <c r="G30" s="582"/>
      <c r="H30" s="579">
        <v>1.4</v>
      </c>
      <c r="I30" s="580">
        <f t="shared" si="2"/>
        <v>0</v>
      </c>
      <c r="J30" s="540"/>
      <c r="K30" s="540"/>
      <c r="L30" s="540"/>
      <c r="M30" s="540"/>
      <c r="N30" s="540"/>
      <c r="O30" s="540"/>
      <c r="P30" s="540"/>
      <c r="Q30" s="543">
        <f>SUM(Q31:Q33)</f>
        <v>0</v>
      </c>
    </row>
    <row r="31" spans="2:17" ht="15.75">
      <c r="B31" s="583" t="s">
        <v>975</v>
      </c>
      <c r="C31" s="582"/>
      <c r="D31" s="582"/>
      <c r="E31" s="582"/>
      <c r="F31" s="582"/>
      <c r="G31" s="582"/>
      <c r="H31" s="579">
        <v>1.4</v>
      </c>
      <c r="I31" s="580">
        <f t="shared" si="2"/>
        <v>0</v>
      </c>
      <c r="J31" s="540"/>
      <c r="K31" s="540"/>
      <c r="L31" s="540"/>
      <c r="M31" s="540"/>
      <c r="N31" s="540"/>
      <c r="O31" s="540"/>
      <c r="P31" s="540"/>
      <c r="Q31" s="543">
        <f>SUMPRODUCT($J$5:$P$5,J31:P31)</f>
        <v>0</v>
      </c>
    </row>
    <row r="32" spans="2:17" ht="15.75">
      <c r="B32" s="583" t="s">
        <v>976</v>
      </c>
      <c r="C32" s="582"/>
      <c r="D32" s="582"/>
      <c r="E32" s="582"/>
      <c r="F32" s="582"/>
      <c r="G32" s="582"/>
      <c r="H32" s="579">
        <v>1.4</v>
      </c>
      <c r="I32" s="580">
        <f t="shared" si="2"/>
        <v>0</v>
      </c>
      <c r="J32" s="540"/>
      <c r="K32" s="540"/>
      <c r="L32" s="540"/>
      <c r="M32" s="540"/>
      <c r="N32" s="540"/>
      <c r="O32" s="540"/>
      <c r="P32" s="540"/>
      <c r="Q32" s="543">
        <f t="shared" ref="Q32:Q33" si="9">SUMPRODUCT($J$5:$P$5,J32:P32)</f>
        <v>0</v>
      </c>
    </row>
    <row r="33" spans="2:17" ht="15.75">
      <c r="B33" s="583" t="s">
        <v>977</v>
      </c>
      <c r="C33" s="582"/>
      <c r="D33" s="582"/>
      <c r="E33" s="582"/>
      <c r="F33" s="582"/>
      <c r="G33" s="582"/>
      <c r="H33" s="579">
        <v>1.4</v>
      </c>
      <c r="I33" s="580">
        <f t="shared" si="2"/>
        <v>0</v>
      </c>
      <c r="J33" s="540"/>
      <c r="K33" s="540"/>
      <c r="L33" s="540"/>
      <c r="M33" s="540"/>
      <c r="N33" s="540"/>
      <c r="O33" s="540"/>
      <c r="P33" s="540"/>
      <c r="Q33" s="543">
        <f t="shared" si="9"/>
        <v>0</v>
      </c>
    </row>
    <row r="34" spans="2:17" ht="15.75">
      <c r="B34" s="585" t="s">
        <v>66</v>
      </c>
      <c r="C34" s="586" t="b">
        <f>C6</f>
        <v>0</v>
      </c>
      <c r="D34" s="586" t="b">
        <f t="shared" ref="D34:G34" si="10">D6</f>
        <v>0</v>
      </c>
      <c r="E34" s="586" t="b">
        <f t="shared" si="10"/>
        <v>0</v>
      </c>
      <c r="F34" s="586" t="b">
        <f t="shared" si="10"/>
        <v>0</v>
      </c>
      <c r="G34" s="586" t="b">
        <f t="shared" si="10"/>
        <v>0</v>
      </c>
      <c r="H34" s="579">
        <v>1.4</v>
      </c>
      <c r="I34" s="580">
        <f>(F34+G34)*H34</f>
        <v>0</v>
      </c>
      <c r="J34" s="586" t="b">
        <f t="shared" ref="J34:Q34" si="11">J6</f>
        <v>0</v>
      </c>
      <c r="K34" s="586" t="b">
        <f t="shared" si="11"/>
        <v>0</v>
      </c>
      <c r="L34" s="586" t="b">
        <f t="shared" si="11"/>
        <v>0</v>
      </c>
      <c r="M34" s="586" t="b">
        <f t="shared" si="11"/>
        <v>0</v>
      </c>
      <c r="N34" s="586" t="b">
        <f t="shared" si="11"/>
        <v>0</v>
      </c>
      <c r="O34" s="586" t="b">
        <f t="shared" si="11"/>
        <v>0</v>
      </c>
      <c r="P34" s="586" t="b">
        <f t="shared" si="11"/>
        <v>0</v>
      </c>
      <c r="Q34" s="586"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P53"/>
  <sheetViews>
    <sheetView showGridLines="0" tabSelected="1"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4" bestFit="1" customWidth="1"/>
    <col min="2" max="2" width="88.42578125" style="12" customWidth="1"/>
    <col min="3" max="3" width="13.85546875" style="12" bestFit="1" customWidth="1"/>
    <col min="4" max="7" width="13.85546875" style="1" bestFit="1" customWidth="1"/>
    <col min="8" max="9" width="6.85546875" customWidth="1"/>
  </cols>
  <sheetData>
    <row r="1" spans="1:16">
      <c r="A1" s="13" t="s">
        <v>97</v>
      </c>
      <c r="B1" s="220" t="str">
        <f>Info!C2</f>
        <v>სს "ბანკი ქართუ"</v>
      </c>
    </row>
    <row r="2" spans="1:16">
      <c r="A2" s="13" t="s">
        <v>98</v>
      </c>
      <c r="B2" s="588">
        <v>45930</v>
      </c>
    </row>
    <row r="3" spans="1:16" ht="16.5" thickBot="1">
      <c r="A3" s="13"/>
    </row>
    <row r="4" spans="1:16" ht="15" customHeight="1" thickBot="1">
      <c r="A4" s="31" t="s">
        <v>241</v>
      </c>
      <c r="B4" s="107" t="s">
        <v>128</v>
      </c>
      <c r="C4" s="108"/>
      <c r="D4" s="734" t="s">
        <v>903</v>
      </c>
      <c r="E4" s="735"/>
      <c r="F4" s="735"/>
      <c r="G4" s="736"/>
    </row>
    <row r="5" spans="1:16" ht="15">
      <c r="A5" s="147" t="s">
        <v>25</v>
      </c>
      <c r="B5" s="148"/>
      <c r="C5" s="239" t="str">
        <f>INT((MONTH($B$2))/3)&amp;"Q"&amp;"-"&amp;YEAR($B$2)</f>
        <v>3Q-2025</v>
      </c>
      <c r="D5" s="239" t="str">
        <f>IF(INT(MONTH($B$2))=3, "4"&amp;"Q"&amp;"-"&amp;YEAR($B$2)-1, IF(INT(MONTH($B$2))=6, "1"&amp;"Q"&amp;"-"&amp;YEAR($B$2), IF(INT(MONTH($B$2))=9, "2"&amp;"Q"&amp;"-"&amp;YEAR($B$2),IF(INT(MONTH($B$2))=12, "3"&amp;"Q"&amp;"-"&amp;YEAR($B$2), 0))))</f>
        <v>2Q-2025</v>
      </c>
      <c r="E5" s="239" t="str">
        <f>IF(INT(MONTH($B$2))=3, "3"&amp;"Q"&amp;"-"&amp;YEAR($B$2)-1, IF(INT(MONTH($B$2))=6, "4"&amp;"Q"&amp;"-"&amp;YEAR($B$2)-1, IF(INT(MONTH($B$2))=9, "1"&amp;"Q"&amp;"-"&amp;YEAR($B$2),IF(INT(MONTH($B$2))=12, "2"&amp;"Q"&amp;"-"&amp;YEAR($B$2), 0))))</f>
        <v>1Q-2025</v>
      </c>
      <c r="F5" s="239" t="str">
        <f>IF(INT(MONTH($B$2))=3, "2"&amp;"Q"&amp;"-"&amp;YEAR($B$2)-1, IF(INT(MONTH($B$2))=6, "3"&amp;"Q"&amp;"-"&amp;YEAR($B$2)-1, IF(INT(MONTH($B$2))=9, "4"&amp;"Q"&amp;"-"&amp;YEAR($B$2)-1,IF(INT(MONTH($B$2))=12, "1"&amp;"Q"&amp;"-"&amp;YEAR($B$2), 0))))</f>
        <v>4Q-2024</v>
      </c>
      <c r="G5" s="240" t="str">
        <f>IF(INT(MONTH($B$2))=3, "1"&amp;"Q"&amp;"-"&amp;YEAR($B$2)-1, IF(INT(MONTH($B$2))=6, "2"&amp;"Q"&amp;"-"&amp;YEAR($B$2)-1, IF(INT(MONTH($B$2))=9, "3"&amp;"Q"&amp;"-"&amp;YEAR($B$2)-1,IF(INT(MONTH($B$2))=12, "4"&amp;"Q"&amp;"-"&amp;YEAR($B$2)-1, 0))))</f>
        <v>3Q-2024</v>
      </c>
    </row>
    <row r="6" spans="1:16" ht="15">
      <c r="A6" s="241"/>
      <c r="B6" s="242" t="s">
        <v>95</v>
      </c>
      <c r="C6" s="149"/>
      <c r="D6" s="149"/>
      <c r="E6" s="149"/>
      <c r="F6" s="149"/>
      <c r="G6" s="150"/>
    </row>
    <row r="7" spans="1:16" ht="15">
      <c r="A7" s="241"/>
      <c r="B7" s="243" t="s">
        <v>99</v>
      </c>
      <c r="C7" s="149"/>
      <c r="D7" s="149"/>
      <c r="E7" s="149"/>
      <c r="F7" s="149"/>
      <c r="G7" s="150"/>
    </row>
    <row r="8" spans="1:16" ht="15">
      <c r="A8" s="224">
        <v>1</v>
      </c>
      <c r="B8" s="225" t="s">
        <v>22</v>
      </c>
      <c r="C8" s="244">
        <v>442303812.08834088</v>
      </c>
      <c r="D8" s="245">
        <v>430008701.35207307</v>
      </c>
      <c r="E8" s="245">
        <v>418319570.88888454</v>
      </c>
      <c r="F8" s="245">
        <v>412586532.12407172</v>
      </c>
      <c r="G8" s="246">
        <v>403344352.85718989</v>
      </c>
      <c r="J8" s="727"/>
      <c r="K8" s="727"/>
      <c r="L8" s="727"/>
      <c r="M8" s="727"/>
      <c r="N8" s="727"/>
      <c r="O8" s="727"/>
      <c r="P8" s="727"/>
    </row>
    <row r="9" spans="1:16" ht="15">
      <c r="A9" s="224">
        <v>2</v>
      </c>
      <c r="B9" s="225" t="s">
        <v>75</v>
      </c>
      <c r="C9" s="244">
        <v>515441412.08834088</v>
      </c>
      <c r="D9" s="245">
        <v>503545901.35207307</v>
      </c>
      <c r="E9" s="245">
        <v>493036670.88888454</v>
      </c>
      <c r="F9" s="245">
        <v>488370132.12407172</v>
      </c>
      <c r="G9" s="246">
        <v>478964516.38447112</v>
      </c>
      <c r="J9" s="727"/>
      <c r="K9" s="727"/>
      <c r="L9" s="727"/>
      <c r="M9" s="727"/>
      <c r="N9" s="727"/>
      <c r="O9" s="727"/>
      <c r="P9" s="727"/>
    </row>
    <row r="10" spans="1:16" ht="15">
      <c r="A10" s="224">
        <v>3</v>
      </c>
      <c r="B10" s="225" t="s">
        <v>74</v>
      </c>
      <c r="C10" s="244">
        <v>528443652.08834088</v>
      </c>
      <c r="D10" s="245">
        <v>516619181.35207307</v>
      </c>
      <c r="E10" s="245">
        <v>509087010.88888454</v>
      </c>
      <c r="F10" s="245">
        <v>504649572.12407172</v>
      </c>
      <c r="G10" s="246">
        <v>498618356.38447112</v>
      </c>
      <c r="J10" s="727"/>
      <c r="K10" s="727"/>
      <c r="L10" s="727"/>
      <c r="M10" s="727"/>
      <c r="N10" s="727"/>
      <c r="O10" s="727"/>
      <c r="P10" s="727"/>
    </row>
    <row r="11" spans="1:16" ht="15">
      <c r="A11" s="224">
        <v>4</v>
      </c>
      <c r="B11" s="225" t="s">
        <v>414</v>
      </c>
      <c r="C11" s="244">
        <v>296521731.03021282</v>
      </c>
      <c r="D11" s="245">
        <v>294108144.80107147</v>
      </c>
      <c r="E11" s="245">
        <v>299357890.43035549</v>
      </c>
      <c r="F11" s="245">
        <v>313388826.32111067</v>
      </c>
      <c r="G11" s="246">
        <v>301554927.07448804</v>
      </c>
      <c r="J11" s="727"/>
      <c r="K11" s="727"/>
      <c r="L11" s="727"/>
      <c r="M11" s="727"/>
      <c r="N11" s="727"/>
      <c r="O11" s="727"/>
      <c r="P11" s="727"/>
    </row>
    <row r="12" spans="1:16" ht="15">
      <c r="A12" s="224">
        <v>5</v>
      </c>
      <c r="B12" s="225" t="s">
        <v>415</v>
      </c>
      <c r="C12" s="244">
        <v>355771373.10204285</v>
      </c>
      <c r="D12" s="245">
        <v>352855543.57418174</v>
      </c>
      <c r="E12" s="245">
        <v>359030017.90039587</v>
      </c>
      <c r="F12" s="245">
        <v>377261896.32778132</v>
      </c>
      <c r="G12" s="246">
        <v>358301919.15717971</v>
      </c>
      <c r="J12" s="727"/>
      <c r="K12" s="727"/>
      <c r="L12" s="727"/>
      <c r="M12" s="727"/>
      <c r="N12" s="727"/>
      <c r="O12" s="727"/>
      <c r="P12" s="727"/>
    </row>
    <row r="13" spans="1:16" ht="15">
      <c r="A13" s="224">
        <v>6</v>
      </c>
      <c r="B13" s="225" t="s">
        <v>416</v>
      </c>
      <c r="C13" s="244">
        <v>434193418.10497457</v>
      </c>
      <c r="D13" s="245">
        <v>430605918.08023345</v>
      </c>
      <c r="E13" s="245">
        <v>438002182.08843654</v>
      </c>
      <c r="F13" s="245">
        <v>461809167.50389731</v>
      </c>
      <c r="G13" s="246">
        <v>433393117.01028091</v>
      </c>
      <c r="J13" s="727"/>
      <c r="K13" s="727"/>
      <c r="L13" s="727"/>
      <c r="M13" s="727"/>
      <c r="N13" s="727"/>
      <c r="O13" s="727"/>
      <c r="P13" s="727"/>
    </row>
    <row r="14" spans="1:16" ht="15">
      <c r="A14" s="241"/>
      <c r="B14" s="242" t="s">
        <v>418</v>
      </c>
      <c r="C14" s="149"/>
      <c r="D14" s="149"/>
      <c r="E14" s="149"/>
      <c r="F14" s="149"/>
      <c r="G14" s="150"/>
      <c r="J14" s="727"/>
      <c r="K14" s="727"/>
      <c r="L14" s="727"/>
      <c r="M14" s="727"/>
      <c r="N14" s="727"/>
      <c r="O14" s="727"/>
      <c r="P14" s="727"/>
    </row>
    <row r="15" spans="1:16" ht="21.95" customHeight="1">
      <c r="A15" s="224">
        <v>7</v>
      </c>
      <c r="B15" s="225" t="s">
        <v>417</v>
      </c>
      <c r="C15" s="247">
        <v>1755560651.9902401</v>
      </c>
      <c r="D15" s="245">
        <v>1714429257.445097</v>
      </c>
      <c r="E15" s="245">
        <v>1733586564.3527336</v>
      </c>
      <c r="F15" s="245">
        <v>1914280435.8874013</v>
      </c>
      <c r="G15" s="246">
        <v>1611591428.3261507</v>
      </c>
      <c r="J15" s="727"/>
      <c r="K15" s="727"/>
      <c r="L15" s="727"/>
      <c r="M15" s="727"/>
      <c r="N15" s="727"/>
      <c r="O15" s="727"/>
      <c r="P15" s="727"/>
    </row>
    <row r="16" spans="1:16" ht="15">
      <c r="A16" s="241"/>
      <c r="B16" s="242" t="s">
        <v>421</v>
      </c>
      <c r="C16" s="149"/>
      <c r="D16" s="149"/>
      <c r="E16" s="149"/>
      <c r="F16" s="149"/>
      <c r="G16" s="150"/>
      <c r="J16" s="727"/>
      <c r="K16" s="727"/>
      <c r="L16" s="727"/>
      <c r="M16" s="727"/>
      <c r="N16" s="727"/>
      <c r="O16" s="727"/>
      <c r="P16" s="727"/>
    </row>
    <row r="17" spans="1:16" ht="15">
      <c r="A17" s="224"/>
      <c r="B17" s="243" t="s">
        <v>966</v>
      </c>
      <c r="C17" s="149"/>
      <c r="D17" s="149"/>
      <c r="E17" s="149"/>
      <c r="F17" s="149"/>
      <c r="G17" s="150"/>
      <c r="J17" s="727"/>
      <c r="K17" s="727"/>
      <c r="L17" s="727"/>
      <c r="M17" s="727"/>
      <c r="N17" s="727"/>
      <c r="O17" s="727"/>
      <c r="P17" s="727"/>
    </row>
    <row r="18" spans="1:16" ht="15">
      <c r="A18" s="224">
        <v>8</v>
      </c>
      <c r="B18" s="225" t="s">
        <v>412</v>
      </c>
      <c r="C18" s="253">
        <v>0.25194447801442282</v>
      </c>
      <c r="D18" s="254">
        <v>0.25081740730025059</v>
      </c>
      <c r="E18" s="254">
        <v>0.24130296086199299</v>
      </c>
      <c r="F18" s="254">
        <v>0.21553087227410822</v>
      </c>
      <c r="G18" s="255">
        <v>0.250277052711875</v>
      </c>
      <c r="J18" s="727"/>
      <c r="K18" s="727"/>
      <c r="L18" s="727"/>
      <c r="M18" s="727"/>
      <c r="N18" s="727"/>
      <c r="O18" s="727"/>
      <c r="P18" s="727"/>
    </row>
    <row r="19" spans="1:16" ht="15" customHeight="1">
      <c r="A19" s="224">
        <v>9</v>
      </c>
      <c r="B19" s="225" t="s">
        <v>411</v>
      </c>
      <c r="C19" s="253">
        <v>0.29360501530038075</v>
      </c>
      <c r="D19" s="254">
        <v>0.2937105157097441</v>
      </c>
      <c r="E19" s="254">
        <v>0.28440268344659725</v>
      </c>
      <c r="F19" s="254">
        <v>0.25511942919569064</v>
      </c>
      <c r="G19" s="255">
        <v>0.29719971697909731</v>
      </c>
      <c r="J19" s="727"/>
      <c r="K19" s="727"/>
      <c r="L19" s="727"/>
      <c r="M19" s="727"/>
      <c r="N19" s="727"/>
      <c r="O19" s="727"/>
      <c r="P19" s="727"/>
    </row>
    <row r="20" spans="1:16" ht="15">
      <c r="A20" s="224">
        <v>10</v>
      </c>
      <c r="B20" s="225" t="s">
        <v>413</v>
      </c>
      <c r="C20" s="253">
        <v>0.30101133304010663</v>
      </c>
      <c r="D20" s="254">
        <v>0.30133595720476519</v>
      </c>
      <c r="E20" s="254">
        <v>0.29366114237217888</v>
      </c>
      <c r="F20" s="254">
        <v>0.26362363771958613</v>
      </c>
      <c r="G20" s="255">
        <v>0.30939501639218309</v>
      </c>
      <c r="J20" s="727"/>
      <c r="K20" s="727"/>
      <c r="L20" s="727"/>
      <c r="M20" s="727"/>
      <c r="N20" s="727"/>
      <c r="O20" s="727"/>
      <c r="P20" s="727"/>
    </row>
    <row r="21" spans="1:16" ht="15">
      <c r="A21" s="224">
        <v>11</v>
      </c>
      <c r="B21" s="225" t="s">
        <v>414</v>
      </c>
      <c r="C21" s="253">
        <v>0.16890429316358435</v>
      </c>
      <c r="D21" s="254">
        <v>0.17154872009088423</v>
      </c>
      <c r="E21" s="254">
        <v>0.17268124741271645</v>
      </c>
      <c r="F21" s="254">
        <v>0.16371103232627107</v>
      </c>
      <c r="G21" s="255">
        <v>0.18711623912500727</v>
      </c>
      <c r="J21" s="727"/>
      <c r="K21" s="727"/>
      <c r="L21" s="727"/>
      <c r="M21" s="727"/>
      <c r="N21" s="727"/>
      <c r="O21" s="727"/>
      <c r="P21" s="727"/>
    </row>
    <row r="22" spans="1:16" ht="15">
      <c r="A22" s="224">
        <v>12</v>
      </c>
      <c r="B22" s="225" t="s">
        <v>415</v>
      </c>
      <c r="C22" s="253">
        <v>0.20265399130398187</v>
      </c>
      <c r="D22" s="254">
        <v>0.20581516679202005</v>
      </c>
      <c r="E22" s="254">
        <v>0.20710244604049888</v>
      </c>
      <c r="F22" s="254">
        <v>0.19707765343842859</v>
      </c>
      <c r="G22" s="255">
        <v>0.22232801245990946</v>
      </c>
      <c r="J22" s="727"/>
      <c r="K22" s="727"/>
      <c r="L22" s="727"/>
      <c r="M22" s="727"/>
      <c r="N22" s="727"/>
      <c r="O22" s="727"/>
      <c r="P22" s="727"/>
    </row>
    <row r="23" spans="1:16" ht="15">
      <c r="A23" s="224">
        <v>13</v>
      </c>
      <c r="B23" s="225" t="s">
        <v>416</v>
      </c>
      <c r="C23" s="253">
        <v>0.24732464675187332</v>
      </c>
      <c r="D23" s="254">
        <v>0.25116575455667245</v>
      </c>
      <c r="E23" s="254">
        <v>0.25265665476126525</v>
      </c>
      <c r="F23" s="254">
        <v>0.24124426016495165</v>
      </c>
      <c r="G23" s="255">
        <v>0.26892245105846496</v>
      </c>
      <c r="J23" s="727"/>
      <c r="K23" s="727"/>
      <c r="L23" s="727"/>
      <c r="M23" s="727"/>
      <c r="N23" s="727"/>
      <c r="O23" s="727"/>
      <c r="P23" s="727"/>
    </row>
    <row r="24" spans="1:16" ht="15">
      <c r="A24" s="241"/>
      <c r="B24" s="242" t="s">
        <v>951</v>
      </c>
      <c r="C24" s="149"/>
      <c r="D24" s="149"/>
      <c r="E24" s="149"/>
      <c r="F24" s="149"/>
      <c r="G24" s="150"/>
      <c r="J24" s="727"/>
      <c r="K24" s="727"/>
      <c r="L24" s="727"/>
      <c r="M24" s="727"/>
      <c r="N24" s="727"/>
      <c r="O24" s="727"/>
      <c r="P24" s="727"/>
    </row>
    <row r="25" spans="1:16" ht="25.5">
      <c r="A25" s="224">
        <v>14</v>
      </c>
      <c r="B25" s="225" t="s">
        <v>952</v>
      </c>
      <c r="C25" s="253"/>
      <c r="D25" s="254"/>
      <c r="E25" s="254"/>
      <c r="F25" s="254"/>
      <c r="G25" s="255"/>
      <c r="J25" s="728"/>
      <c r="K25" s="727"/>
      <c r="L25" s="727"/>
      <c r="M25" s="727"/>
      <c r="N25" s="727"/>
      <c r="O25" s="727"/>
      <c r="P25" s="727"/>
    </row>
    <row r="26" spans="1:16" ht="15">
      <c r="A26" s="241"/>
      <c r="B26" s="242" t="s">
        <v>6</v>
      </c>
      <c r="C26" s="149"/>
      <c r="D26" s="149"/>
      <c r="E26" s="149"/>
      <c r="F26" s="149"/>
      <c r="G26" s="150"/>
      <c r="J26" s="727"/>
      <c r="K26" s="727"/>
      <c r="L26" s="727"/>
      <c r="M26" s="727"/>
      <c r="N26" s="727"/>
      <c r="O26" s="727"/>
      <c r="P26" s="727"/>
    </row>
    <row r="27" spans="1:16" ht="15" customHeight="1">
      <c r="A27" s="248">
        <v>15</v>
      </c>
      <c r="B27" s="249" t="s">
        <v>7</v>
      </c>
      <c r="C27" s="589">
        <v>6.3658334750143361E-2</v>
      </c>
      <c r="D27" s="589">
        <v>6.2472314249129093E-2</v>
      </c>
      <c r="E27" s="589">
        <v>5.8456655620980312E-2</v>
      </c>
      <c r="F27" s="589">
        <v>5.9473431919653458E-2</v>
      </c>
      <c r="G27" s="589">
        <v>5.8551911232166257E-2</v>
      </c>
      <c r="J27" s="727"/>
      <c r="K27" s="727"/>
      <c r="L27" s="727"/>
      <c r="M27" s="727"/>
      <c r="N27" s="727"/>
      <c r="O27" s="727"/>
      <c r="P27" s="727"/>
    </row>
    <row r="28" spans="1:16" ht="15">
      <c r="A28" s="248">
        <v>16</v>
      </c>
      <c r="B28" s="249" t="s">
        <v>8</v>
      </c>
      <c r="C28" s="589">
        <v>2.0904559640448215E-2</v>
      </c>
      <c r="D28" s="589">
        <v>2.1222003249915061E-2</v>
      </c>
      <c r="E28" s="589">
        <v>2.0597753611956888E-2</v>
      </c>
      <c r="F28" s="589">
        <v>1.9093795718955971E-2</v>
      </c>
      <c r="G28" s="589">
        <v>1.8623484575566836E-2</v>
      </c>
      <c r="J28" s="727"/>
      <c r="K28" s="727"/>
      <c r="L28" s="727"/>
      <c r="M28" s="727"/>
      <c r="N28" s="727"/>
      <c r="O28" s="727"/>
      <c r="P28" s="727"/>
    </row>
    <row r="29" spans="1:16" ht="15">
      <c r="A29" s="248">
        <v>17</v>
      </c>
      <c r="B29" s="249" t="s">
        <v>9</v>
      </c>
      <c r="C29" s="589">
        <v>2.54403016106215E-2</v>
      </c>
      <c r="D29" s="589">
        <v>2.2490409638170318E-2</v>
      </c>
      <c r="E29" s="589">
        <v>2.1464265038663173E-2</v>
      </c>
      <c r="F29" s="589">
        <v>2.138983755923516E-2</v>
      </c>
      <c r="G29" s="589">
        <v>2.5939943471691148E-2</v>
      </c>
      <c r="J29" s="727"/>
      <c r="K29" s="727"/>
      <c r="L29" s="727"/>
      <c r="M29" s="727"/>
      <c r="N29" s="727"/>
      <c r="O29" s="727"/>
      <c r="P29" s="727"/>
    </row>
    <row r="30" spans="1:16" ht="15">
      <c r="A30" s="248">
        <v>18</v>
      </c>
      <c r="B30" s="249" t="s">
        <v>129</v>
      </c>
      <c r="C30" s="589">
        <v>4.2753775109695157E-2</v>
      </c>
      <c r="D30" s="589">
        <v>4.1250310999214029E-2</v>
      </c>
      <c r="E30" s="589">
        <v>3.7858902009023435E-2</v>
      </c>
      <c r="F30" s="589">
        <v>4.0379636200697476E-2</v>
      </c>
      <c r="G30" s="589">
        <v>3.9928426656599417E-2</v>
      </c>
      <c r="J30" s="727"/>
      <c r="K30" s="727"/>
      <c r="L30" s="727"/>
      <c r="M30" s="727"/>
      <c r="N30" s="727"/>
      <c r="O30" s="727"/>
      <c r="P30" s="727"/>
    </row>
    <row r="31" spans="1:16" ht="15">
      <c r="A31" s="248">
        <v>19</v>
      </c>
      <c r="B31" s="249" t="s">
        <v>10</v>
      </c>
      <c r="C31" s="589">
        <v>2.287515472600702E-2</v>
      </c>
      <c r="D31" s="589">
        <v>2.0863464450984942E-2</v>
      </c>
      <c r="E31" s="589">
        <v>1.6022672045571729E-2</v>
      </c>
      <c r="F31" s="589">
        <v>1.9238023947200613E-2</v>
      </c>
      <c r="G31" s="589">
        <v>2.0298670059863216E-2</v>
      </c>
      <c r="J31" s="727"/>
      <c r="K31" s="727"/>
      <c r="L31" s="727"/>
      <c r="M31" s="727"/>
      <c r="N31" s="727"/>
      <c r="O31" s="727"/>
      <c r="P31" s="727"/>
    </row>
    <row r="32" spans="1:16" ht="15">
      <c r="A32" s="248">
        <v>20</v>
      </c>
      <c r="B32" s="249" t="s">
        <v>11</v>
      </c>
      <c r="C32" s="589">
        <v>9.2237129158888848E-2</v>
      </c>
      <c r="D32" s="589">
        <v>8.5487369841435554E-2</v>
      </c>
      <c r="E32" s="589">
        <v>6.8261531300982739E-2</v>
      </c>
      <c r="F32" s="589">
        <v>8.3099136488405778E-2</v>
      </c>
      <c r="G32" s="589">
        <v>8.7736729711175229E-2</v>
      </c>
      <c r="J32" s="727"/>
      <c r="K32" s="727"/>
      <c r="L32" s="727"/>
      <c r="M32" s="727"/>
      <c r="N32" s="727"/>
      <c r="O32" s="727"/>
      <c r="P32" s="727"/>
    </row>
    <row r="33" spans="1:16" ht="15">
      <c r="A33" s="241"/>
      <c r="B33" s="242" t="s">
        <v>12</v>
      </c>
      <c r="C33" s="149"/>
      <c r="D33" s="149"/>
      <c r="E33" s="149"/>
      <c r="F33" s="149"/>
      <c r="G33" s="150"/>
      <c r="J33" s="727"/>
      <c r="K33" s="727"/>
      <c r="L33" s="727"/>
      <c r="M33" s="727"/>
      <c r="N33" s="727"/>
      <c r="O33" s="727"/>
      <c r="P33" s="727"/>
    </row>
    <row r="34" spans="1:16" ht="15">
      <c r="A34" s="248">
        <v>21</v>
      </c>
      <c r="B34" s="249" t="s">
        <v>13</v>
      </c>
      <c r="C34" s="589">
        <v>8.5814611751763581E-2</v>
      </c>
      <c r="D34" s="589">
        <v>0.10831865205388158</v>
      </c>
      <c r="E34" s="589">
        <v>0.11454777701974829</v>
      </c>
      <c r="F34" s="589">
        <v>0.1267633112757092</v>
      </c>
      <c r="G34" s="589">
        <v>0.14978179243327239</v>
      </c>
      <c r="J34" s="727"/>
      <c r="K34" s="727"/>
      <c r="L34" s="727"/>
      <c r="M34" s="727"/>
      <c r="N34" s="727"/>
      <c r="O34" s="727"/>
      <c r="P34" s="727"/>
    </row>
    <row r="35" spans="1:16" ht="15" customHeight="1">
      <c r="A35" s="248">
        <v>22</v>
      </c>
      <c r="B35" s="249" t="s">
        <v>916</v>
      </c>
      <c r="C35" s="589">
        <v>3.0228538344414222E-2</v>
      </c>
      <c r="D35" s="589">
        <v>4.8373787618169913E-2</v>
      </c>
      <c r="E35" s="589">
        <v>5.1807931252594669E-2</v>
      </c>
      <c r="F35" s="589">
        <v>5.1058308215887596E-2</v>
      </c>
      <c r="G35" s="589">
        <v>5.3031218019667613E-2</v>
      </c>
      <c r="J35" s="727"/>
      <c r="K35" s="727"/>
      <c r="L35" s="727"/>
      <c r="M35" s="727"/>
      <c r="N35" s="727"/>
      <c r="O35" s="727"/>
      <c r="P35" s="727"/>
    </row>
    <row r="36" spans="1:16" ht="15">
      <c r="A36" s="248">
        <v>23</v>
      </c>
      <c r="B36" s="249" t="s">
        <v>14</v>
      </c>
      <c r="C36" s="589">
        <v>0.57540170767460341</v>
      </c>
      <c r="D36" s="589">
        <v>0.55359527395863561</v>
      </c>
      <c r="E36" s="589">
        <v>0.5825802425809502</v>
      </c>
      <c r="F36" s="589">
        <v>0.58657682521853471</v>
      </c>
      <c r="G36" s="589">
        <v>0.57100749024809472</v>
      </c>
      <c r="J36" s="727"/>
      <c r="K36" s="727"/>
      <c r="L36" s="727"/>
      <c r="M36" s="727"/>
      <c r="N36" s="727"/>
      <c r="O36" s="727"/>
      <c r="P36" s="727"/>
    </row>
    <row r="37" spans="1:16" ht="15" customHeight="1">
      <c r="A37" s="248">
        <v>24</v>
      </c>
      <c r="B37" s="249" t="s">
        <v>15</v>
      </c>
      <c r="C37" s="589">
        <v>0.60934778327759209</v>
      </c>
      <c r="D37" s="589">
        <v>0.62392335707537594</v>
      </c>
      <c r="E37" s="589">
        <v>0.64462332158706992</v>
      </c>
      <c r="F37" s="589">
        <v>0.67286837388603382</v>
      </c>
      <c r="G37" s="589">
        <v>0.61137153569527847</v>
      </c>
      <c r="J37" s="727"/>
      <c r="K37" s="727"/>
      <c r="L37" s="727"/>
      <c r="M37" s="727"/>
      <c r="N37" s="727"/>
      <c r="O37" s="727"/>
      <c r="P37" s="727"/>
    </row>
    <row r="38" spans="1:16" ht="15">
      <c r="A38" s="248">
        <v>25</v>
      </c>
      <c r="B38" s="249" t="s">
        <v>16</v>
      </c>
      <c r="C38" s="589">
        <v>-5.0331017267639014E-2</v>
      </c>
      <c r="D38" s="589">
        <v>-3.1173080585118824E-2</v>
      </c>
      <c r="E38" s="589">
        <v>-2.612298990832233E-2</v>
      </c>
      <c r="F38" s="589">
        <v>0.27772081929726922</v>
      </c>
      <c r="G38" s="589">
        <v>0.15208992477675973</v>
      </c>
      <c r="J38" s="727"/>
      <c r="K38" s="727"/>
      <c r="L38" s="727"/>
      <c r="M38" s="727"/>
      <c r="N38" s="727"/>
      <c r="O38" s="727"/>
      <c r="P38" s="727"/>
    </row>
    <row r="39" spans="1:16" ht="15" customHeight="1">
      <c r="A39" s="241"/>
      <c r="B39" s="242" t="s">
        <v>17</v>
      </c>
      <c r="C39" s="149"/>
      <c r="D39" s="149"/>
      <c r="E39" s="149"/>
      <c r="F39" s="149"/>
      <c r="G39" s="150"/>
      <c r="J39" s="727"/>
      <c r="K39" s="727"/>
      <c r="L39" s="727"/>
      <c r="M39" s="727"/>
      <c r="N39" s="727"/>
      <c r="O39" s="727"/>
      <c r="P39" s="727"/>
    </row>
    <row r="40" spans="1:16" ht="15" customHeight="1">
      <c r="A40" s="248">
        <v>26</v>
      </c>
      <c r="B40" s="249" t="s">
        <v>18</v>
      </c>
      <c r="C40" s="589">
        <v>0.33291076196714459</v>
      </c>
      <c r="D40" s="589">
        <v>0.29927960798125691</v>
      </c>
      <c r="E40" s="589">
        <v>0.30872224623525724</v>
      </c>
      <c r="F40" s="589">
        <v>0.38005040022475645</v>
      </c>
      <c r="G40" s="589">
        <v>0.30193757856817588</v>
      </c>
      <c r="J40" s="727"/>
      <c r="K40" s="727"/>
      <c r="L40" s="727"/>
      <c r="M40" s="727"/>
      <c r="N40" s="727"/>
      <c r="O40" s="727"/>
      <c r="P40" s="727"/>
    </row>
    <row r="41" spans="1:16" ht="15" customHeight="1">
      <c r="A41" s="248">
        <v>27</v>
      </c>
      <c r="B41" s="249" t="s">
        <v>19</v>
      </c>
      <c r="C41" s="589">
        <v>0.78883333659888311</v>
      </c>
      <c r="D41" s="589">
        <v>0.8189972154836489</v>
      </c>
      <c r="E41" s="589">
        <v>0.83192038646247413</v>
      </c>
      <c r="F41" s="589">
        <v>0.83712986360935282</v>
      </c>
      <c r="G41" s="589">
        <v>0.79163333441986028</v>
      </c>
      <c r="J41" s="727"/>
      <c r="K41" s="727"/>
      <c r="L41" s="727"/>
      <c r="M41" s="727"/>
      <c r="N41" s="727"/>
      <c r="O41" s="727"/>
      <c r="P41" s="727"/>
    </row>
    <row r="42" spans="1:16" ht="15" customHeight="1">
      <c r="A42" s="248">
        <v>28</v>
      </c>
      <c r="B42" s="250" t="s">
        <v>20</v>
      </c>
      <c r="C42" s="589">
        <v>0.39031447011919845</v>
      </c>
      <c r="D42" s="589">
        <v>0.33715092299716687</v>
      </c>
      <c r="E42" s="589">
        <v>0.32179844710001582</v>
      </c>
      <c r="F42" s="589">
        <v>0.3140281322762889</v>
      </c>
      <c r="G42" s="589">
        <v>0.351307002769845</v>
      </c>
      <c r="J42" s="727"/>
      <c r="K42" s="727"/>
      <c r="L42" s="727"/>
      <c r="M42" s="727"/>
      <c r="N42" s="727"/>
      <c r="O42" s="727"/>
      <c r="P42" s="727"/>
    </row>
    <row r="43" spans="1:16" ht="15" customHeight="1">
      <c r="A43" s="251"/>
      <c r="B43" s="242" t="s">
        <v>344</v>
      </c>
      <c r="C43" s="149"/>
      <c r="D43" s="149"/>
      <c r="E43" s="149"/>
      <c r="F43" s="149"/>
      <c r="G43" s="150"/>
      <c r="J43" s="727"/>
      <c r="K43" s="727"/>
      <c r="L43" s="727"/>
      <c r="M43" s="727"/>
      <c r="N43" s="727"/>
      <c r="O43" s="727"/>
      <c r="P43" s="727"/>
    </row>
    <row r="44" spans="1:16" ht="15" customHeight="1">
      <c r="A44" s="248">
        <v>29</v>
      </c>
      <c r="B44" s="294" t="s">
        <v>328</v>
      </c>
      <c r="C44" s="245">
        <v>679803640.02105772</v>
      </c>
      <c r="D44" s="245">
        <v>642346139.81358421</v>
      </c>
      <c r="E44" s="245">
        <v>741797588.97668672</v>
      </c>
      <c r="F44" s="245">
        <v>844949461.5188607</v>
      </c>
      <c r="G44" s="245">
        <v>645732587.26467955</v>
      </c>
      <c r="J44" s="727"/>
      <c r="K44" s="727"/>
      <c r="L44" s="727"/>
      <c r="M44" s="727"/>
      <c r="N44" s="727"/>
      <c r="O44" s="727"/>
      <c r="P44" s="727"/>
    </row>
    <row r="45" spans="1:16" ht="15">
      <c r="A45" s="248">
        <v>30</v>
      </c>
      <c r="B45" s="249" t="s">
        <v>329</v>
      </c>
      <c r="C45" s="245">
        <v>497930002.1658743</v>
      </c>
      <c r="D45" s="245">
        <v>448139648.8739906</v>
      </c>
      <c r="E45" s="245">
        <v>437577201.62456089</v>
      </c>
      <c r="F45" s="245">
        <v>562727994.53029513</v>
      </c>
      <c r="G45" s="245">
        <v>457962567.9413619</v>
      </c>
      <c r="J45" s="727"/>
      <c r="K45" s="727"/>
      <c r="L45" s="727"/>
      <c r="M45" s="727"/>
      <c r="N45" s="727"/>
      <c r="O45" s="727"/>
      <c r="P45" s="727"/>
    </row>
    <row r="46" spans="1:16" ht="15">
      <c r="A46" s="289">
        <v>31</v>
      </c>
      <c r="B46" s="290" t="s">
        <v>327</v>
      </c>
      <c r="C46" s="589">
        <v>1.3652594482438845</v>
      </c>
      <c r="D46" s="589">
        <v>1.4333615457314763</v>
      </c>
      <c r="E46" s="589">
        <v>1.6952382030477571</v>
      </c>
      <c r="F46" s="589">
        <v>1.5015237729982382</v>
      </c>
      <c r="G46" s="589">
        <v>1.4100117181353564</v>
      </c>
      <c r="J46" s="727"/>
      <c r="K46" s="727"/>
      <c r="L46" s="727"/>
      <c r="M46" s="727"/>
      <c r="N46" s="727"/>
      <c r="O46" s="727"/>
      <c r="P46" s="727"/>
    </row>
    <row r="47" spans="1:16" ht="15">
      <c r="A47" s="289"/>
      <c r="B47" s="242" t="s">
        <v>422</v>
      </c>
      <c r="C47" s="149"/>
      <c r="D47" s="149"/>
      <c r="E47" s="149"/>
      <c r="F47" s="149"/>
      <c r="G47" s="150"/>
      <c r="J47" s="727"/>
      <c r="K47" s="727"/>
      <c r="L47" s="727"/>
      <c r="M47" s="727"/>
      <c r="N47" s="727"/>
      <c r="O47" s="727"/>
      <c r="P47" s="727"/>
    </row>
    <row r="48" spans="1:16" ht="15">
      <c r="A48" s="289">
        <v>32</v>
      </c>
      <c r="B48" s="290" t="s">
        <v>429</v>
      </c>
      <c r="C48" s="291">
        <v>1407468209.6241207</v>
      </c>
      <c r="D48" s="292">
        <v>1360302676.0992379</v>
      </c>
      <c r="E48" s="292">
        <v>1403571182.4169745</v>
      </c>
      <c r="F48" s="292">
        <v>1587876391.8261116</v>
      </c>
      <c r="G48" s="293">
        <v>1316037451.636996</v>
      </c>
      <c r="J48" s="727"/>
      <c r="K48" s="727"/>
      <c r="L48" s="727"/>
      <c r="M48" s="727"/>
      <c r="N48" s="727"/>
      <c r="O48" s="727"/>
      <c r="P48" s="727"/>
    </row>
    <row r="49" spans="1:16" ht="15">
      <c r="A49" s="289">
        <v>33</v>
      </c>
      <c r="B49" s="290" t="s">
        <v>442</v>
      </c>
      <c r="C49" s="291">
        <v>850760014.28684866</v>
      </c>
      <c r="D49" s="292">
        <v>841558441.84490347</v>
      </c>
      <c r="E49" s="292">
        <v>844223118.08681297</v>
      </c>
      <c r="F49" s="292">
        <v>869845351.61733115</v>
      </c>
      <c r="G49" s="293">
        <v>842078208.91682148</v>
      </c>
      <c r="J49" s="727"/>
      <c r="K49" s="727"/>
      <c r="L49" s="727"/>
      <c r="M49" s="727"/>
      <c r="N49" s="727"/>
      <c r="O49" s="727"/>
      <c r="P49" s="727"/>
    </row>
    <row r="50" spans="1:16" thickBot="1">
      <c r="A50" s="56">
        <v>34</v>
      </c>
      <c r="B50" s="130" t="s">
        <v>456</v>
      </c>
      <c r="C50" s="590">
        <v>1.6543657271010013</v>
      </c>
      <c r="D50" s="591">
        <v>1.6164090435800504</v>
      </c>
      <c r="E50" s="591">
        <v>1.6625595205184167</v>
      </c>
      <c r="F50" s="591">
        <v>1.8254697675554883</v>
      </c>
      <c r="G50" s="592">
        <v>1.5628446831914056</v>
      </c>
      <c r="J50" s="727"/>
      <c r="K50" s="727"/>
      <c r="L50" s="727"/>
      <c r="M50" s="727"/>
      <c r="N50" s="727"/>
      <c r="O50" s="727"/>
      <c r="P50" s="727"/>
    </row>
    <row r="51" spans="1:16">
      <c r="A51" s="15"/>
      <c r="J51" s="727"/>
      <c r="K51" s="727"/>
      <c r="L51" s="727"/>
      <c r="M51" s="727"/>
      <c r="N51" s="727"/>
      <c r="O51" s="727"/>
      <c r="P51" s="727"/>
    </row>
    <row r="52" spans="1:16">
      <c r="B52" s="17"/>
    </row>
    <row r="53" spans="1:16" ht="65.25">
      <c r="B53" s="186"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39"/>
  <sheetViews>
    <sheetView showGridLines="0" zoomScale="80" zoomScaleNormal="80" workbookViewId="0"/>
  </sheetViews>
  <sheetFormatPr defaultRowHeight="15"/>
  <cols>
    <col min="1" max="1" width="11.42578125" customWidth="1"/>
    <col min="2" max="2" width="76.85546875" style="2" customWidth="1"/>
    <col min="3" max="3" width="22.85546875" customWidth="1"/>
  </cols>
  <sheetData>
    <row r="1" spans="1:6">
      <c r="A1" s="1" t="s">
        <v>97</v>
      </c>
      <c r="B1" t="str">
        <f>Info!C2</f>
        <v>სს "ბანკი ქართუ"</v>
      </c>
    </row>
    <row r="2" spans="1:6">
      <c r="A2" s="1" t="s">
        <v>98</v>
      </c>
      <c r="B2" s="588">
        <f>'1. key ratios'!B2</f>
        <v>45930</v>
      </c>
    </row>
    <row r="3" spans="1:6">
      <c r="A3" s="1"/>
      <c r="B3"/>
    </row>
    <row r="4" spans="1:6">
      <c r="A4" s="1" t="s">
        <v>406</v>
      </c>
      <c r="B4" t="s">
        <v>375</v>
      </c>
    </row>
    <row r="5" spans="1:6">
      <c r="A5" s="547"/>
      <c r="B5" s="547" t="s">
        <v>376</v>
      </c>
      <c r="C5" s="548"/>
    </row>
    <row r="6" spans="1:6">
      <c r="A6" s="549">
        <v>1</v>
      </c>
      <c r="B6" s="550" t="s">
        <v>376</v>
      </c>
      <c r="C6" s="551">
        <v>1897227039.7387052</v>
      </c>
      <c r="F6" s="670"/>
    </row>
    <row r="7" spans="1:6">
      <c r="A7" s="549">
        <v>2</v>
      </c>
      <c r="B7" s="550" t="s">
        <v>377</v>
      </c>
      <c r="C7" s="551">
        <v>-12629083.810000001</v>
      </c>
      <c r="F7" s="670"/>
    </row>
    <row r="8" spans="1:6">
      <c r="A8" s="552">
        <v>3</v>
      </c>
      <c r="B8" s="553" t="s">
        <v>378</v>
      </c>
      <c r="C8" s="554">
        <f>C6+C7</f>
        <v>1884597955.9287052</v>
      </c>
      <c r="F8" s="670"/>
    </row>
    <row r="9" spans="1:6">
      <c r="A9" s="555"/>
      <c r="B9" s="555" t="s">
        <v>379</v>
      </c>
      <c r="C9" s="556"/>
      <c r="F9" s="670"/>
    </row>
    <row r="10" spans="1:6">
      <c r="A10" s="557">
        <v>4</v>
      </c>
      <c r="B10" s="558" t="s">
        <v>380</v>
      </c>
      <c r="C10" s="551" t="b">
        <f>'15. CCR'!F34</f>
        <v>0</v>
      </c>
      <c r="F10" s="670"/>
    </row>
    <row r="11" spans="1:6">
      <c r="A11" s="557">
        <v>5</v>
      </c>
      <c r="B11" s="559" t="s">
        <v>381</v>
      </c>
      <c r="C11" s="551" t="b">
        <f>'15. CCR'!G34</f>
        <v>0</v>
      </c>
      <c r="F11" s="670"/>
    </row>
    <row r="12" spans="1:6">
      <c r="A12" s="557">
        <v>6</v>
      </c>
      <c r="B12" s="560" t="s">
        <v>978</v>
      </c>
      <c r="C12" s="554">
        <f>'15. CCR'!I34</f>
        <v>0</v>
      </c>
      <c r="F12" s="670"/>
    </row>
    <row r="13" spans="1:6">
      <c r="A13" s="561">
        <v>7</v>
      </c>
      <c r="B13" s="562" t="s">
        <v>382</v>
      </c>
      <c r="C13" s="551" t="b">
        <f>'15. CCR'!E34</f>
        <v>0</v>
      </c>
      <c r="F13" s="670"/>
    </row>
    <row r="14" spans="1:6">
      <c r="A14" s="563">
        <v>8</v>
      </c>
      <c r="B14" s="564" t="s">
        <v>383</v>
      </c>
      <c r="C14" s="554">
        <f>C12</f>
        <v>0</v>
      </c>
      <c r="F14" s="670"/>
    </row>
    <row r="15" spans="1:6">
      <c r="A15" s="555"/>
      <c r="B15" s="555" t="s">
        <v>384</v>
      </c>
      <c r="C15" s="565"/>
      <c r="F15" s="670"/>
    </row>
    <row r="16" spans="1:6">
      <c r="A16" s="561">
        <v>9</v>
      </c>
      <c r="B16" s="566" t="s">
        <v>385</v>
      </c>
      <c r="C16" s="551">
        <v>0</v>
      </c>
      <c r="F16" s="670"/>
    </row>
    <row r="17" spans="1:6">
      <c r="A17" s="557">
        <v>10</v>
      </c>
      <c r="B17" s="550" t="s">
        <v>386</v>
      </c>
      <c r="C17" s="551">
        <v>0</v>
      </c>
      <c r="F17" s="670"/>
    </row>
    <row r="18" spans="1:6">
      <c r="A18" s="557">
        <v>11</v>
      </c>
      <c r="B18" s="550" t="s">
        <v>387</v>
      </c>
      <c r="C18" s="551">
        <v>0</v>
      </c>
      <c r="F18" s="670"/>
    </row>
    <row r="19" spans="1:6" ht="24">
      <c r="A19" s="561">
        <v>12</v>
      </c>
      <c r="B19" s="566" t="s">
        <v>388</v>
      </c>
      <c r="C19" s="551">
        <v>0</v>
      </c>
      <c r="F19" s="670"/>
    </row>
    <row r="20" spans="1:6">
      <c r="A20" s="561">
        <v>13</v>
      </c>
      <c r="B20" s="566" t="s">
        <v>389</v>
      </c>
      <c r="C20" s="551">
        <v>0</v>
      </c>
      <c r="F20" s="670"/>
    </row>
    <row r="21" spans="1:6">
      <c r="A21" s="561">
        <v>14</v>
      </c>
      <c r="B21" s="550" t="s">
        <v>390</v>
      </c>
      <c r="C21" s="551">
        <v>0</v>
      </c>
      <c r="F21" s="670"/>
    </row>
    <row r="22" spans="1:6">
      <c r="A22" s="563">
        <v>15</v>
      </c>
      <c r="B22" s="564" t="s">
        <v>391</v>
      </c>
      <c r="C22" s="554">
        <f>SUM(C16:C21)</f>
        <v>0</v>
      </c>
      <c r="F22" s="670"/>
    </row>
    <row r="23" spans="1:6">
      <c r="A23" s="555"/>
      <c r="B23" s="555" t="s">
        <v>392</v>
      </c>
      <c r="C23" s="556"/>
      <c r="F23" s="670"/>
    </row>
    <row r="24" spans="1:6">
      <c r="A24" s="557">
        <v>16</v>
      </c>
      <c r="B24" s="550" t="s">
        <v>393</v>
      </c>
      <c r="C24" s="551">
        <v>207194511.38900274</v>
      </c>
      <c r="F24" s="670"/>
    </row>
    <row r="25" spans="1:6">
      <c r="A25" s="557">
        <v>17</v>
      </c>
      <c r="B25" s="550" t="s">
        <v>394</v>
      </c>
      <c r="C25" s="551">
        <v>-93326573.555941552</v>
      </c>
      <c r="F25" s="670"/>
    </row>
    <row r="26" spans="1:6">
      <c r="A26" s="563">
        <v>18</v>
      </c>
      <c r="B26" s="564" t="s">
        <v>395</v>
      </c>
      <c r="C26" s="554">
        <f>C24+C25</f>
        <v>113867937.83306119</v>
      </c>
      <c r="F26" s="670"/>
    </row>
    <row r="27" spans="1:6">
      <c r="A27" s="555"/>
      <c r="B27" s="555" t="s">
        <v>396</v>
      </c>
      <c r="C27" s="565"/>
      <c r="F27" s="670"/>
    </row>
    <row r="28" spans="1:6">
      <c r="A28" s="557">
        <v>19</v>
      </c>
      <c r="B28" s="550" t="s">
        <v>397</v>
      </c>
      <c r="C28" s="551">
        <v>0</v>
      </c>
      <c r="F28" s="670"/>
    </row>
    <row r="29" spans="1:6">
      <c r="A29" s="557">
        <v>20</v>
      </c>
      <c r="B29" s="550" t="s">
        <v>398</v>
      </c>
      <c r="C29" s="551">
        <v>0</v>
      </c>
      <c r="F29" s="670"/>
    </row>
    <row r="30" spans="1:6">
      <c r="A30" s="555"/>
      <c r="B30" s="555" t="s">
        <v>399</v>
      </c>
      <c r="C30" s="556"/>
      <c r="F30" s="670"/>
    </row>
    <row r="31" spans="1:6">
      <c r="A31" s="563">
        <v>21</v>
      </c>
      <c r="B31" s="564" t="s">
        <v>75</v>
      </c>
      <c r="C31" s="554">
        <f>'1. key ratios'!C9</f>
        <v>515441412.08834088</v>
      </c>
      <c r="F31" s="670"/>
    </row>
    <row r="32" spans="1:6">
      <c r="A32" s="563">
        <v>22</v>
      </c>
      <c r="B32" s="564" t="s">
        <v>400</v>
      </c>
      <c r="C32" s="554">
        <f>C8+C14+C22+C26</f>
        <v>1998465893.7617664</v>
      </c>
      <c r="F32" s="670"/>
    </row>
    <row r="33" spans="1:6">
      <c r="A33" s="567"/>
      <c r="B33" s="567" t="s">
        <v>375</v>
      </c>
      <c r="C33" s="556"/>
      <c r="F33" s="670"/>
    </row>
    <row r="34" spans="1:6">
      <c r="A34" s="563">
        <v>23</v>
      </c>
      <c r="B34" s="564" t="s">
        <v>375</v>
      </c>
      <c r="C34" s="554">
        <f>IFERROR(C31/C32,0)</f>
        <v>0.25791854326726166</v>
      </c>
      <c r="F34" s="670"/>
    </row>
    <row r="35" spans="1:6">
      <c r="A35" s="567"/>
      <c r="B35" s="567" t="s">
        <v>401</v>
      </c>
      <c r="C35" s="556"/>
      <c r="F35" s="670"/>
    </row>
    <row r="36" spans="1:6">
      <c r="A36" s="561" t="s">
        <v>402</v>
      </c>
      <c r="B36" s="566" t="s">
        <v>403</v>
      </c>
      <c r="C36" s="568">
        <v>0</v>
      </c>
      <c r="F36" s="670"/>
    </row>
    <row r="37" spans="1:6">
      <c r="A37" s="569" t="s">
        <v>404</v>
      </c>
      <c r="B37" s="570" t="s">
        <v>405</v>
      </c>
      <c r="C37" s="568">
        <v>0</v>
      </c>
      <c r="F37" s="670"/>
    </row>
    <row r="39" spans="1:6">
      <c r="B39" s="22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showGridLines="0" zoomScale="80" zoomScaleNormal="80" workbookViewId="0">
      <selection activeCell="B2" sqref="B2"/>
    </sheetView>
  </sheetViews>
  <sheetFormatPr defaultRowHeight="15"/>
  <cols>
    <col min="1" max="1" width="11.42578125" customWidth="1"/>
    <col min="2" max="2" width="76.85546875" style="2" customWidth="1"/>
    <col min="3" max="6" width="24.42578125" customWidth="1"/>
  </cols>
  <sheetData>
    <row r="1" spans="1:6">
      <c r="A1" s="12" t="s">
        <v>97</v>
      </c>
      <c r="B1" t="str">
        <f>Info!C2</f>
        <v>სს "ბანკი ქართუ"</v>
      </c>
    </row>
    <row r="2" spans="1:6">
      <c r="A2" s="1" t="s">
        <v>98</v>
      </c>
      <c r="B2" s="588">
        <f>'1. key ratios'!B2</f>
        <v>45930</v>
      </c>
    </row>
    <row r="3" spans="1:6">
      <c r="A3" s="1"/>
      <c r="B3"/>
    </row>
    <row r="4" spans="1:6">
      <c r="A4" s="546" t="s">
        <v>970</v>
      </c>
    </row>
    <row r="5" spans="1:6" ht="105">
      <c r="B5" s="540"/>
      <c r="C5" s="541" t="s">
        <v>971</v>
      </c>
      <c r="D5" s="541" t="s">
        <v>972</v>
      </c>
      <c r="E5" s="541" t="s">
        <v>973</v>
      </c>
      <c r="F5" s="541" t="s">
        <v>974</v>
      </c>
    </row>
    <row r="6" spans="1:6">
      <c r="B6" s="542" t="s">
        <v>969</v>
      </c>
      <c r="C6" s="543" t="b">
        <f>IF(C7&gt;0,C7,IF(C8&gt;0,C8,IF(C9&gt;0,C9)))</f>
        <v>0</v>
      </c>
      <c r="D6" s="543" t="b">
        <f>IF(D7&gt;0,D7,IF(D8&gt;0,D8,IF(D9&gt;0,D9)))</f>
        <v>0</v>
      </c>
      <c r="E6" s="543" t="b">
        <f>IF(E7&gt;0,E7,IF(E8&gt;0,E8,IF(E9&gt;0,E9)))</f>
        <v>0</v>
      </c>
      <c r="F6" s="543" t="b">
        <f>IF(F7&gt;0,F7,IF(F8&gt;0,F8,IF(F9&gt;0,F9)))</f>
        <v>0</v>
      </c>
    </row>
    <row r="7" spans="1:6">
      <c r="B7" s="544" t="s">
        <v>975</v>
      </c>
      <c r="C7" s="545"/>
      <c r="D7" s="545"/>
      <c r="E7" s="545"/>
      <c r="F7" s="545"/>
    </row>
    <row r="8" spans="1:6">
      <c r="B8" s="544" t="s">
        <v>976</v>
      </c>
      <c r="C8" s="545"/>
      <c r="D8" s="545"/>
      <c r="E8" s="545"/>
      <c r="F8" s="545"/>
    </row>
    <row r="9" spans="1:6">
      <c r="B9" s="544" t="s">
        <v>977</v>
      </c>
      <c r="C9" s="545"/>
      <c r="D9" s="545"/>
      <c r="E9" s="545"/>
      <c r="F9" s="54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Q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7" customWidth="1"/>
    <col min="3" max="7" width="17.5703125" style="1" customWidth="1"/>
    <col min="10" max="10" width="14.28515625" bestFit="1" customWidth="1"/>
  </cols>
  <sheetData>
    <row r="1" spans="1:17">
      <c r="A1" s="1" t="s">
        <v>97</v>
      </c>
      <c r="B1" s="1" t="str">
        <f>Info!C2</f>
        <v>სს "ბანკი ქართუ"</v>
      </c>
    </row>
    <row r="2" spans="1:17">
      <c r="A2" s="1" t="s">
        <v>98</v>
      </c>
      <c r="B2" s="588">
        <f>'1. key ratios'!B2</f>
        <v>45930</v>
      </c>
    </row>
    <row r="3" spans="1:17">
      <c r="B3" s="252"/>
    </row>
    <row r="4" spans="1:17" ht="15.75" thickBot="1">
      <c r="A4" s="1" t="s">
        <v>457</v>
      </c>
      <c r="B4" s="144" t="s">
        <v>422</v>
      </c>
    </row>
    <row r="5" spans="1:17">
      <c r="A5" s="256"/>
      <c r="B5" s="257"/>
      <c r="C5" s="795" t="s">
        <v>423</v>
      </c>
      <c r="D5" s="795"/>
      <c r="E5" s="795"/>
      <c r="F5" s="795"/>
      <c r="G5" s="796" t="s">
        <v>424</v>
      </c>
    </row>
    <row r="6" spans="1:17">
      <c r="A6" s="258"/>
      <c r="B6" s="259"/>
      <c r="C6" s="260" t="s">
        <v>425</v>
      </c>
      <c r="D6" s="260" t="s">
        <v>426</v>
      </c>
      <c r="E6" s="260" t="s">
        <v>427</v>
      </c>
      <c r="F6" s="260" t="s">
        <v>428</v>
      </c>
      <c r="G6" s="797"/>
    </row>
    <row r="7" spans="1:17">
      <c r="A7" s="261"/>
      <c r="B7" s="262" t="s">
        <v>429</v>
      </c>
      <c r="C7" s="263"/>
      <c r="D7" s="263"/>
      <c r="E7" s="263"/>
      <c r="F7" s="263"/>
      <c r="G7" s="264"/>
    </row>
    <row r="8" spans="1:17">
      <c r="A8" s="265">
        <v>1</v>
      </c>
      <c r="B8" s="266" t="s">
        <v>430</v>
      </c>
      <c r="C8" s="267">
        <f>SUM(C9:C10)</f>
        <v>466149159.92834085</v>
      </c>
      <c r="D8" s="267">
        <f>SUM(D9:D10)</f>
        <v>0</v>
      </c>
      <c r="E8" s="267">
        <f>SUM(E9:E10)</f>
        <v>0</v>
      </c>
      <c r="F8" s="267">
        <f>SUM(F9:F10)</f>
        <v>228008552.54620001</v>
      </c>
      <c r="G8" s="268">
        <f>SUM(G9:G10)</f>
        <v>694157712.47454095</v>
      </c>
      <c r="I8" s="672"/>
      <c r="J8" s="670"/>
      <c r="K8" s="670"/>
      <c r="L8" s="670"/>
      <c r="M8" s="670"/>
      <c r="N8" s="670"/>
      <c r="O8" s="670"/>
      <c r="P8" s="670"/>
      <c r="Q8" s="670"/>
    </row>
    <row r="9" spans="1:17">
      <c r="A9" s="265">
        <v>2</v>
      </c>
      <c r="B9" s="269" t="s">
        <v>74</v>
      </c>
      <c r="C9" s="267">
        <v>466149159.92834085</v>
      </c>
      <c r="D9" s="267">
        <v>0</v>
      </c>
      <c r="E9" s="267">
        <v>0</v>
      </c>
      <c r="F9" s="267">
        <v>62294492.159999996</v>
      </c>
      <c r="G9" s="268">
        <v>528443652.08834088</v>
      </c>
      <c r="I9" s="672"/>
      <c r="J9" s="670"/>
      <c r="K9" s="670"/>
      <c r="L9" s="670"/>
      <c r="M9" s="670"/>
      <c r="N9" s="670"/>
    </row>
    <row r="10" spans="1:17">
      <c r="A10" s="265">
        <v>3</v>
      </c>
      <c r="B10" s="269" t="s">
        <v>431</v>
      </c>
      <c r="C10" s="270"/>
      <c r="D10" s="270"/>
      <c r="E10" s="270"/>
      <c r="F10" s="267">
        <v>165714060.38620001</v>
      </c>
      <c r="G10" s="268">
        <v>165714060.38620001</v>
      </c>
      <c r="I10" s="672"/>
      <c r="J10" s="670"/>
      <c r="K10" s="670"/>
      <c r="L10" s="670"/>
      <c r="M10" s="670"/>
      <c r="N10" s="670"/>
    </row>
    <row r="11" spans="1:17" ht="26.25">
      <c r="A11" s="265">
        <v>4</v>
      </c>
      <c r="B11" s="266" t="s">
        <v>432</v>
      </c>
      <c r="C11" s="267">
        <f t="shared" ref="C11:F11" si="0">SUM(C12:C13)</f>
        <v>72253656.760699928</v>
      </c>
      <c r="D11" s="267">
        <f t="shared" si="0"/>
        <v>154969488.42989999</v>
      </c>
      <c r="E11" s="267">
        <f t="shared" si="0"/>
        <v>107958145.00210001</v>
      </c>
      <c r="F11" s="267">
        <f t="shared" si="0"/>
        <v>0</v>
      </c>
      <c r="G11" s="268">
        <f>SUM(G12:G13)</f>
        <v>302213540.36837995</v>
      </c>
      <c r="I11" s="672"/>
      <c r="J11" s="670"/>
      <c r="K11" s="670"/>
      <c r="L11" s="670"/>
      <c r="M11" s="670"/>
      <c r="N11" s="670"/>
    </row>
    <row r="12" spans="1:17">
      <c r="A12" s="265">
        <v>5</v>
      </c>
      <c r="B12" s="269" t="s">
        <v>433</v>
      </c>
      <c r="C12" s="267">
        <v>54031237.277299918</v>
      </c>
      <c r="D12" s="271">
        <v>145136594.4817</v>
      </c>
      <c r="E12" s="267">
        <v>99994157.734400004</v>
      </c>
      <c r="F12" s="267">
        <v>0</v>
      </c>
      <c r="G12" s="268">
        <v>284203890.01872993</v>
      </c>
      <c r="I12" s="672"/>
      <c r="J12" s="670"/>
      <c r="K12" s="670"/>
      <c r="L12" s="670"/>
      <c r="M12" s="670"/>
      <c r="N12" s="670"/>
    </row>
    <row r="13" spans="1:17">
      <c r="A13" s="265">
        <v>6</v>
      </c>
      <c r="B13" s="269" t="s">
        <v>434</v>
      </c>
      <c r="C13" s="267">
        <v>18222419.483400002</v>
      </c>
      <c r="D13" s="271">
        <v>9832893.9482000005</v>
      </c>
      <c r="E13" s="267">
        <v>7963987.2677000007</v>
      </c>
      <c r="F13" s="267">
        <v>0</v>
      </c>
      <c r="G13" s="268">
        <v>18009650.349650003</v>
      </c>
      <c r="I13" s="672"/>
      <c r="J13" s="670"/>
      <c r="K13" s="670"/>
      <c r="L13" s="670"/>
      <c r="M13" s="670"/>
      <c r="N13" s="670"/>
    </row>
    <row r="14" spans="1:17">
      <c r="A14" s="265">
        <v>7</v>
      </c>
      <c r="B14" s="266" t="s">
        <v>435</v>
      </c>
      <c r="C14" s="267">
        <f t="shared" ref="C14:F14" si="1">SUM(C15:C16)</f>
        <v>481821651.86519992</v>
      </c>
      <c r="D14" s="267">
        <f t="shared" si="1"/>
        <v>297258867.79499996</v>
      </c>
      <c r="E14" s="267">
        <f t="shared" si="1"/>
        <v>49971854.156800002</v>
      </c>
      <c r="F14" s="267">
        <f t="shared" si="1"/>
        <v>0</v>
      </c>
      <c r="G14" s="268">
        <f>SUM(G15:G16)</f>
        <v>411096956.78119993</v>
      </c>
      <c r="I14" s="672"/>
      <c r="J14" s="670"/>
      <c r="K14" s="670"/>
      <c r="L14" s="670"/>
      <c r="M14" s="670"/>
      <c r="N14" s="670"/>
    </row>
    <row r="15" spans="1:17" ht="51.75">
      <c r="A15" s="265">
        <v>8</v>
      </c>
      <c r="B15" s="269" t="s">
        <v>436</v>
      </c>
      <c r="C15" s="267">
        <v>478378370.73059994</v>
      </c>
      <c r="D15" s="271">
        <v>293843688.67499995</v>
      </c>
      <c r="E15" s="267">
        <v>45773330.956799999</v>
      </c>
      <c r="F15" s="267">
        <v>0</v>
      </c>
      <c r="G15" s="268">
        <v>408997695.18119991</v>
      </c>
      <c r="I15" s="672"/>
      <c r="J15" s="670"/>
      <c r="K15" s="670"/>
      <c r="L15" s="670"/>
      <c r="M15" s="670"/>
      <c r="N15" s="670"/>
    </row>
    <row r="16" spans="1:17" ht="26.25">
      <c r="A16" s="265">
        <v>9</v>
      </c>
      <c r="B16" s="269" t="s">
        <v>437</v>
      </c>
      <c r="C16" s="267">
        <v>3443281.1346</v>
      </c>
      <c r="D16" s="271">
        <v>3415179.12</v>
      </c>
      <c r="E16" s="267">
        <v>4198523.2</v>
      </c>
      <c r="F16" s="267">
        <v>0</v>
      </c>
      <c r="G16" s="268">
        <v>2099261.6</v>
      </c>
      <c r="I16" s="672"/>
      <c r="J16" s="670"/>
      <c r="K16" s="670"/>
      <c r="L16" s="670"/>
      <c r="M16" s="670"/>
      <c r="N16" s="670"/>
    </row>
    <row r="17" spans="1:14">
      <c r="A17" s="265">
        <v>10</v>
      </c>
      <c r="B17" s="266" t="s">
        <v>438</v>
      </c>
      <c r="C17" s="267">
        <v>0</v>
      </c>
      <c r="D17" s="271">
        <v>0</v>
      </c>
      <c r="E17" s="267">
        <v>0</v>
      </c>
      <c r="F17" s="267">
        <v>0</v>
      </c>
      <c r="G17" s="268">
        <v>0</v>
      </c>
      <c r="I17" s="672"/>
      <c r="J17" s="670"/>
      <c r="K17" s="670"/>
      <c r="L17" s="670"/>
      <c r="M17" s="670"/>
      <c r="N17" s="670"/>
    </row>
    <row r="18" spans="1:14">
      <c r="A18" s="265">
        <v>11</v>
      </c>
      <c r="B18" s="266" t="s">
        <v>78</v>
      </c>
      <c r="C18" s="267">
        <f>SUM(C19:C20)</f>
        <v>0</v>
      </c>
      <c r="D18" s="271">
        <f t="shared" ref="D18:G18" si="2">SUM(D19:D20)</f>
        <v>11067481.125862896</v>
      </c>
      <c r="E18" s="267">
        <f t="shared" si="2"/>
        <v>6237679.9068608135</v>
      </c>
      <c r="F18" s="267">
        <f t="shared" si="2"/>
        <v>8901413.0658354461</v>
      </c>
      <c r="G18" s="268">
        <f t="shared" si="2"/>
        <v>0</v>
      </c>
      <c r="I18" s="672"/>
      <c r="J18" s="670"/>
      <c r="K18" s="670"/>
      <c r="L18" s="670"/>
      <c r="M18" s="670"/>
      <c r="N18" s="670"/>
    </row>
    <row r="19" spans="1:14">
      <c r="A19" s="265">
        <v>12</v>
      </c>
      <c r="B19" s="269" t="s">
        <v>439</v>
      </c>
      <c r="C19" s="270"/>
      <c r="D19" s="271">
        <v>0</v>
      </c>
      <c r="E19" s="267">
        <v>0</v>
      </c>
      <c r="F19" s="267">
        <v>0</v>
      </c>
      <c r="G19" s="268">
        <v>0</v>
      </c>
      <c r="I19" s="672"/>
      <c r="J19" s="670"/>
      <c r="K19" s="670"/>
      <c r="L19" s="670"/>
      <c r="M19" s="670"/>
      <c r="N19" s="670"/>
    </row>
    <row r="20" spans="1:14" ht="26.25">
      <c r="A20" s="265">
        <v>13</v>
      </c>
      <c r="B20" s="269" t="s">
        <v>440</v>
      </c>
      <c r="C20" s="267">
        <v>0</v>
      </c>
      <c r="D20" s="267">
        <v>11067481.125862896</v>
      </c>
      <c r="E20" s="267">
        <v>6237679.9068608135</v>
      </c>
      <c r="F20" s="267">
        <v>8901413.0658354461</v>
      </c>
      <c r="G20" s="268">
        <v>0</v>
      </c>
      <c r="I20" s="672"/>
      <c r="J20" s="670"/>
      <c r="K20" s="670"/>
      <c r="L20" s="670"/>
      <c r="M20" s="670"/>
      <c r="N20" s="670"/>
    </row>
    <row r="21" spans="1:14">
      <c r="A21" s="272">
        <v>14</v>
      </c>
      <c r="B21" s="273" t="s">
        <v>441</v>
      </c>
      <c r="C21" s="270"/>
      <c r="D21" s="270"/>
      <c r="E21" s="270"/>
      <c r="F21" s="270"/>
      <c r="G21" s="274">
        <f>SUM(G8,G11,G14,G17,G18)</f>
        <v>1407468209.6241207</v>
      </c>
      <c r="I21" s="672"/>
      <c r="J21" s="670"/>
      <c r="K21" s="670"/>
      <c r="L21" s="670"/>
      <c r="M21" s="670"/>
      <c r="N21" s="670"/>
    </row>
    <row r="22" spans="1:14">
      <c r="A22" s="275"/>
      <c r="B22" s="295" t="s">
        <v>442</v>
      </c>
      <c r="C22" s="276"/>
      <c r="D22" s="277"/>
      <c r="E22" s="276"/>
      <c r="F22" s="276"/>
      <c r="G22" s="278"/>
      <c r="I22" s="672"/>
      <c r="J22" s="670"/>
      <c r="K22" s="670"/>
      <c r="L22" s="670"/>
      <c r="M22" s="670"/>
      <c r="N22" s="670"/>
    </row>
    <row r="23" spans="1:14">
      <c r="A23" s="265">
        <v>15</v>
      </c>
      <c r="B23" s="266" t="s">
        <v>310</v>
      </c>
      <c r="C23" s="279">
        <v>573858338.84447193</v>
      </c>
      <c r="D23" s="280">
        <v>165936920.47231936</v>
      </c>
      <c r="E23" s="279">
        <v>0</v>
      </c>
      <c r="F23" s="279">
        <v>0</v>
      </c>
      <c r="G23" s="268">
        <v>21732024.931810636</v>
      </c>
      <c r="I23" s="672"/>
      <c r="J23" s="670"/>
      <c r="K23" s="670"/>
      <c r="L23" s="670"/>
      <c r="M23" s="670"/>
      <c r="N23" s="670"/>
    </row>
    <row r="24" spans="1:14">
      <c r="A24" s="265">
        <v>16</v>
      </c>
      <c r="B24" s="266" t="s">
        <v>443</v>
      </c>
      <c r="C24" s="267">
        <f>SUM(C25:C27,C29,C31)</f>
        <v>10578441.926576972</v>
      </c>
      <c r="D24" s="271">
        <f t="shared" ref="D24:G24" si="3">SUM(D25:D27,D29,D31)</f>
        <v>296027139.29228425</v>
      </c>
      <c r="E24" s="267">
        <f t="shared" si="3"/>
        <v>143247562.34746784</v>
      </c>
      <c r="F24" s="267">
        <f t="shared" si="3"/>
        <v>420302298.98360759</v>
      </c>
      <c r="G24" s="268">
        <f t="shared" si="3"/>
        <v>578481071.24492896</v>
      </c>
      <c r="I24" s="672"/>
      <c r="J24" s="670"/>
      <c r="K24" s="670"/>
      <c r="L24" s="670"/>
      <c r="M24" s="670"/>
      <c r="N24" s="670"/>
    </row>
    <row r="25" spans="1:14" ht="26.25">
      <c r="A25" s="265">
        <v>17</v>
      </c>
      <c r="B25" s="269" t="s">
        <v>444</v>
      </c>
      <c r="C25" s="267">
        <v>0</v>
      </c>
      <c r="D25" s="271">
        <v>0</v>
      </c>
      <c r="E25" s="267">
        <v>0</v>
      </c>
      <c r="F25" s="267">
        <v>0</v>
      </c>
      <c r="G25" s="268">
        <v>0</v>
      </c>
      <c r="I25" s="672"/>
      <c r="J25" s="670"/>
      <c r="K25" s="670"/>
      <c r="L25" s="670"/>
      <c r="M25" s="670"/>
      <c r="N25" s="670"/>
    </row>
    <row r="26" spans="1:14" ht="26.25">
      <c r="A26" s="265">
        <v>18</v>
      </c>
      <c r="B26" s="269" t="s">
        <v>445</v>
      </c>
      <c r="C26" s="267">
        <v>10578441.926576972</v>
      </c>
      <c r="D26" s="271">
        <v>0</v>
      </c>
      <c r="E26" s="267">
        <v>0</v>
      </c>
      <c r="F26" s="267">
        <v>0</v>
      </c>
      <c r="G26" s="268">
        <v>1586766.2889865458</v>
      </c>
      <c r="I26" s="672"/>
      <c r="J26" s="670"/>
      <c r="K26" s="670"/>
      <c r="L26" s="670"/>
      <c r="M26" s="670"/>
      <c r="N26" s="670"/>
    </row>
    <row r="27" spans="1:14">
      <c r="A27" s="265">
        <v>19</v>
      </c>
      <c r="B27" s="269" t="s">
        <v>446</v>
      </c>
      <c r="C27" s="267">
        <v>0</v>
      </c>
      <c r="D27" s="271">
        <v>278452633.73874891</v>
      </c>
      <c r="E27" s="267">
        <v>132679608.7368907</v>
      </c>
      <c r="F27" s="267">
        <v>367802824.93367893</v>
      </c>
      <c r="G27" s="268">
        <v>518198522.43144685</v>
      </c>
      <c r="I27" s="672"/>
      <c r="J27" s="670"/>
      <c r="K27" s="670"/>
      <c r="L27" s="670"/>
      <c r="M27" s="670"/>
      <c r="N27" s="670"/>
    </row>
    <row r="28" spans="1:14">
      <c r="A28" s="265">
        <v>20</v>
      </c>
      <c r="B28" s="281" t="s">
        <v>447</v>
      </c>
      <c r="C28" s="267">
        <v>0</v>
      </c>
      <c r="D28" s="271">
        <v>0</v>
      </c>
      <c r="E28" s="267">
        <v>0</v>
      </c>
      <c r="F28" s="267">
        <v>0</v>
      </c>
      <c r="G28" s="268">
        <v>0</v>
      </c>
      <c r="I28" s="672"/>
      <c r="J28" s="670"/>
      <c r="K28" s="670"/>
      <c r="L28" s="670"/>
      <c r="M28" s="670"/>
      <c r="N28" s="670"/>
    </row>
    <row r="29" spans="1:14">
      <c r="A29" s="265">
        <v>21</v>
      </c>
      <c r="B29" s="269" t="s">
        <v>448</v>
      </c>
      <c r="C29" s="267">
        <v>0</v>
      </c>
      <c r="D29" s="271">
        <v>13729337.372872736</v>
      </c>
      <c r="E29" s="267">
        <v>9098787.6422786154</v>
      </c>
      <c r="F29" s="267">
        <v>48039366.10510426</v>
      </c>
      <c r="G29" s="268">
        <v>52247523.696914293</v>
      </c>
      <c r="I29" s="672"/>
      <c r="J29" s="670"/>
      <c r="K29" s="670"/>
      <c r="L29" s="670"/>
      <c r="M29" s="670"/>
      <c r="N29" s="670"/>
    </row>
    <row r="30" spans="1:14">
      <c r="A30" s="265">
        <v>22</v>
      </c>
      <c r="B30" s="281" t="s">
        <v>447</v>
      </c>
      <c r="C30" s="267">
        <v>0</v>
      </c>
      <c r="D30" s="271">
        <v>0</v>
      </c>
      <c r="E30" s="267">
        <v>0</v>
      </c>
      <c r="F30" s="267">
        <v>0</v>
      </c>
      <c r="G30" s="268">
        <v>0</v>
      </c>
      <c r="I30" s="672"/>
      <c r="J30" s="670"/>
      <c r="K30" s="670"/>
      <c r="L30" s="670"/>
      <c r="M30" s="670"/>
      <c r="N30" s="670"/>
    </row>
    <row r="31" spans="1:14" ht="26.25">
      <c r="A31" s="265">
        <v>23</v>
      </c>
      <c r="B31" s="269" t="s">
        <v>449</v>
      </c>
      <c r="C31" s="267">
        <v>0</v>
      </c>
      <c r="D31" s="271">
        <v>3845168.1806626469</v>
      </c>
      <c r="E31" s="267">
        <v>1469165.9682985197</v>
      </c>
      <c r="F31" s="267">
        <v>4460107.9448244236</v>
      </c>
      <c r="G31" s="268">
        <v>6448258.8275813432</v>
      </c>
      <c r="I31" s="672"/>
      <c r="J31" s="670"/>
      <c r="K31" s="670"/>
      <c r="L31" s="670"/>
      <c r="M31" s="670"/>
      <c r="N31" s="670"/>
    </row>
    <row r="32" spans="1:14">
      <c r="A32" s="265">
        <v>24</v>
      </c>
      <c r="B32" s="266" t="s">
        <v>450</v>
      </c>
      <c r="C32" s="267">
        <v>0</v>
      </c>
      <c r="D32" s="271">
        <v>0</v>
      </c>
      <c r="E32" s="267">
        <v>0</v>
      </c>
      <c r="F32" s="267">
        <v>0</v>
      </c>
      <c r="G32" s="268">
        <v>0</v>
      </c>
      <c r="I32" s="672"/>
      <c r="J32" s="670"/>
      <c r="K32" s="670"/>
      <c r="L32" s="670"/>
      <c r="M32" s="670"/>
      <c r="N32" s="670"/>
    </row>
    <row r="33" spans="1:14">
      <c r="A33" s="265">
        <v>25</v>
      </c>
      <c r="B33" s="266" t="s">
        <v>88</v>
      </c>
      <c r="C33" s="267">
        <f>SUM(C34:C35)</f>
        <v>0</v>
      </c>
      <c r="D33" s="267">
        <f>SUM(D34:D35)</f>
        <v>97853634.671498656</v>
      </c>
      <c r="E33" s="267">
        <f>SUM(E34:E35)</f>
        <v>16418386.100600302</v>
      </c>
      <c r="F33" s="267">
        <f>SUM(F34:F35)</f>
        <v>160375236.59611452</v>
      </c>
      <c r="G33" s="268">
        <f>SUM(G34:G35)</f>
        <v>226363666.8739816</v>
      </c>
      <c r="I33" s="672"/>
      <c r="J33" s="670"/>
      <c r="K33" s="670"/>
      <c r="L33" s="670"/>
      <c r="M33" s="670"/>
      <c r="N33" s="670"/>
    </row>
    <row r="34" spans="1:14">
      <c r="A34" s="265">
        <v>26</v>
      </c>
      <c r="B34" s="269" t="s">
        <v>451</v>
      </c>
      <c r="C34" s="270"/>
      <c r="D34" s="271">
        <v>0</v>
      </c>
      <c r="E34" s="267">
        <v>0</v>
      </c>
      <c r="F34" s="267">
        <v>0</v>
      </c>
      <c r="G34" s="268">
        <v>0</v>
      </c>
      <c r="I34" s="672"/>
      <c r="J34" s="670"/>
      <c r="K34" s="670"/>
      <c r="L34" s="670"/>
      <c r="M34" s="670"/>
      <c r="N34" s="670"/>
    </row>
    <row r="35" spans="1:14">
      <c r="A35" s="265">
        <v>27</v>
      </c>
      <c r="B35" s="269" t="s">
        <v>452</v>
      </c>
      <c r="C35" s="267">
        <v>0</v>
      </c>
      <c r="D35" s="271">
        <v>97853634.671498656</v>
      </c>
      <c r="E35" s="267">
        <v>16418386.100600302</v>
      </c>
      <c r="F35" s="267">
        <v>160375236.59611452</v>
      </c>
      <c r="G35" s="268">
        <v>226363666.8739816</v>
      </c>
      <c r="I35" s="672"/>
      <c r="J35" s="670"/>
      <c r="K35" s="670"/>
      <c r="L35" s="670"/>
      <c r="M35" s="670"/>
      <c r="N35" s="670"/>
    </row>
    <row r="36" spans="1:14">
      <c r="A36" s="265">
        <v>28</v>
      </c>
      <c r="B36" s="266" t="s">
        <v>453</v>
      </c>
      <c r="C36" s="267">
        <v>0</v>
      </c>
      <c r="D36" s="271">
        <v>91309261.118056282</v>
      </c>
      <c r="E36" s="267">
        <v>4786402.1197105423</v>
      </c>
      <c r="F36" s="267">
        <v>111098848.04780415</v>
      </c>
      <c r="G36" s="268">
        <v>24183251.236127499</v>
      </c>
      <c r="I36" s="672"/>
      <c r="J36" s="670"/>
      <c r="K36" s="670"/>
      <c r="L36" s="670"/>
      <c r="M36" s="670"/>
      <c r="N36" s="670"/>
    </row>
    <row r="37" spans="1:14">
      <c r="A37" s="272">
        <v>29</v>
      </c>
      <c r="B37" s="273" t="s">
        <v>454</v>
      </c>
      <c r="C37" s="270"/>
      <c r="D37" s="270"/>
      <c r="E37" s="270"/>
      <c r="F37" s="270"/>
      <c r="G37" s="274">
        <f>SUM(G23:G24,G32:G33,G36)</f>
        <v>850760014.28684866</v>
      </c>
      <c r="I37" s="672"/>
      <c r="J37" s="670"/>
      <c r="K37" s="670"/>
      <c r="L37" s="670"/>
      <c r="M37" s="670"/>
      <c r="N37" s="670"/>
    </row>
    <row r="38" spans="1:14">
      <c r="A38" s="261"/>
      <c r="B38" s="282"/>
      <c r="C38" s="283"/>
      <c r="D38" s="283"/>
      <c r="E38" s="283"/>
      <c r="F38" s="283"/>
      <c r="G38" s="284"/>
      <c r="I38" s="672"/>
      <c r="J38" s="670"/>
      <c r="K38" s="670"/>
      <c r="L38" s="670"/>
      <c r="M38" s="670"/>
      <c r="N38" s="670"/>
    </row>
    <row r="39" spans="1:14" ht="15.75" thickBot="1">
      <c r="A39" s="285">
        <v>30</v>
      </c>
      <c r="B39" s="286" t="s">
        <v>422</v>
      </c>
      <c r="C39" s="177"/>
      <c r="D39" s="161"/>
      <c r="E39" s="161"/>
      <c r="F39" s="287"/>
      <c r="G39" s="288">
        <f>IFERROR(G21/G37,0)</f>
        <v>1.6543657271010013</v>
      </c>
      <c r="I39" s="672"/>
      <c r="J39" s="670"/>
      <c r="K39" s="670"/>
      <c r="L39" s="670"/>
      <c r="M39" s="670"/>
      <c r="N39" s="670"/>
    </row>
    <row r="42" spans="1:14"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O37"/>
  <sheetViews>
    <sheetView showGridLines="0" zoomScale="80" zoomScaleNormal="80" workbookViewId="0"/>
  </sheetViews>
  <sheetFormatPr defaultColWidth="9.140625" defaultRowHeight="12.75"/>
  <cols>
    <col min="1" max="1" width="11.85546875" style="300" bestFit="1" customWidth="1"/>
    <col min="2" max="2" width="105.140625" style="300" bestFit="1" customWidth="1"/>
    <col min="3" max="3" width="18.85546875" style="300" bestFit="1" customWidth="1"/>
    <col min="4" max="4" width="19.28515625" style="300" bestFit="1" customWidth="1"/>
    <col min="5" max="6" width="18.85546875" style="300" bestFit="1" customWidth="1"/>
    <col min="7" max="7" width="30.42578125" style="300" customWidth="1"/>
    <col min="8" max="8" width="20.85546875" style="300" bestFit="1" customWidth="1"/>
    <col min="9" max="9" width="9.140625" style="300"/>
    <col min="10" max="10" width="16.42578125" style="300" bestFit="1" customWidth="1"/>
    <col min="11" max="16384" width="9.140625" style="300"/>
  </cols>
  <sheetData>
    <row r="1" spans="1:15" ht="13.5">
      <c r="A1" s="299" t="s">
        <v>97</v>
      </c>
      <c r="B1" s="220" t="str">
        <f>Info!C2</f>
        <v>სს "ბანკი ქართუ"</v>
      </c>
    </row>
    <row r="2" spans="1:15">
      <c r="A2" s="299" t="s">
        <v>98</v>
      </c>
      <c r="B2" s="671">
        <f>'1. key ratios'!B2</f>
        <v>45930</v>
      </c>
    </row>
    <row r="3" spans="1:15">
      <c r="A3" s="301" t="s">
        <v>462</v>
      </c>
    </row>
    <row r="5" spans="1:15">
      <c r="A5" s="798" t="s">
        <v>463</v>
      </c>
      <c r="B5" s="799"/>
      <c r="C5" s="804" t="s">
        <v>464</v>
      </c>
      <c r="D5" s="805"/>
      <c r="E5" s="805"/>
      <c r="F5" s="805"/>
      <c r="G5" s="805"/>
      <c r="H5" s="806"/>
    </row>
    <row r="6" spans="1:15">
      <c r="A6" s="800"/>
      <c r="B6" s="801"/>
      <c r="C6" s="807"/>
      <c r="D6" s="808"/>
      <c r="E6" s="808"/>
      <c r="F6" s="808"/>
      <c r="G6" s="808"/>
      <c r="H6" s="809"/>
    </row>
    <row r="7" spans="1:15" ht="25.5">
      <c r="A7" s="802"/>
      <c r="B7" s="803"/>
      <c r="C7" s="383" t="s">
        <v>465</v>
      </c>
      <c r="D7" s="383" t="s">
        <v>466</v>
      </c>
      <c r="E7" s="383" t="s">
        <v>467</v>
      </c>
      <c r="F7" s="383" t="s">
        <v>468</v>
      </c>
      <c r="G7" s="383" t="s">
        <v>648</v>
      </c>
      <c r="H7" s="383" t="s">
        <v>66</v>
      </c>
    </row>
    <row r="8" spans="1:15">
      <c r="A8" s="379">
        <v>1</v>
      </c>
      <c r="B8" s="378" t="s">
        <v>123</v>
      </c>
      <c r="C8" s="674">
        <v>266818112</v>
      </c>
      <c r="D8" s="674">
        <v>2358866.3281823527</v>
      </c>
      <c r="E8" s="674">
        <v>21002529.643099997</v>
      </c>
      <c r="F8" s="674">
        <v>0</v>
      </c>
      <c r="G8" s="674">
        <v>0</v>
      </c>
      <c r="H8" s="675">
        <f t="shared" ref="H8:H20" si="0">SUM(C8:G8)</f>
        <v>290179507.97128236</v>
      </c>
      <c r="J8" s="673"/>
      <c r="K8" s="673"/>
      <c r="L8" s="673"/>
      <c r="M8" s="673"/>
      <c r="N8" s="673"/>
      <c r="O8" s="673"/>
    </row>
    <row r="9" spans="1:15">
      <c r="A9" s="379">
        <v>2</v>
      </c>
      <c r="B9" s="378" t="s">
        <v>124</v>
      </c>
      <c r="C9" s="674">
        <v>0</v>
      </c>
      <c r="D9" s="674">
        <v>0</v>
      </c>
      <c r="E9" s="674">
        <v>0</v>
      </c>
      <c r="F9" s="674">
        <v>0</v>
      </c>
      <c r="G9" s="674">
        <v>0</v>
      </c>
      <c r="H9" s="675">
        <f t="shared" si="0"/>
        <v>0</v>
      </c>
      <c r="J9" s="673"/>
      <c r="K9" s="673"/>
      <c r="L9" s="673"/>
      <c r="M9" s="673"/>
      <c r="N9" s="673"/>
      <c r="O9" s="673"/>
    </row>
    <row r="10" spans="1:15">
      <c r="A10" s="379">
        <v>3</v>
      </c>
      <c r="B10" s="378" t="s">
        <v>125</v>
      </c>
      <c r="C10" s="674">
        <v>0</v>
      </c>
      <c r="D10" s="674">
        <v>0</v>
      </c>
      <c r="E10" s="674">
        <v>0</v>
      </c>
      <c r="F10" s="674">
        <v>0</v>
      </c>
      <c r="G10" s="674">
        <v>0</v>
      </c>
      <c r="H10" s="675">
        <f t="shared" si="0"/>
        <v>0</v>
      </c>
      <c r="J10" s="673"/>
      <c r="K10" s="673"/>
      <c r="L10" s="673"/>
      <c r="M10" s="673"/>
      <c r="N10" s="673"/>
      <c r="O10" s="673"/>
    </row>
    <row r="11" spans="1:15">
      <c r="A11" s="379">
        <v>4</v>
      </c>
      <c r="B11" s="378" t="s">
        <v>126</v>
      </c>
      <c r="C11" s="674">
        <v>0</v>
      </c>
      <c r="D11" s="674">
        <v>0</v>
      </c>
      <c r="E11" s="674">
        <v>0</v>
      </c>
      <c r="F11" s="674">
        <v>0</v>
      </c>
      <c r="G11" s="674">
        <v>0</v>
      </c>
      <c r="H11" s="675">
        <f t="shared" si="0"/>
        <v>0</v>
      </c>
      <c r="J11" s="673"/>
      <c r="K11" s="673"/>
      <c r="L11" s="673"/>
      <c r="M11" s="673"/>
      <c r="N11" s="673"/>
      <c r="O11" s="673"/>
    </row>
    <row r="12" spans="1:15">
      <c r="A12" s="379">
        <v>5</v>
      </c>
      <c r="B12" s="378" t="s">
        <v>911</v>
      </c>
      <c r="C12" s="674">
        <v>0</v>
      </c>
      <c r="D12" s="674">
        <v>0</v>
      </c>
      <c r="E12" s="674">
        <v>0</v>
      </c>
      <c r="F12" s="674">
        <v>0</v>
      </c>
      <c r="G12" s="674">
        <v>0</v>
      </c>
      <c r="H12" s="675">
        <f t="shared" si="0"/>
        <v>0</v>
      </c>
      <c r="J12" s="673"/>
      <c r="K12" s="673"/>
      <c r="L12" s="673"/>
      <c r="M12" s="673"/>
      <c r="N12" s="673"/>
      <c r="O12" s="673"/>
    </row>
    <row r="13" spans="1:15">
      <c r="A13" s="379">
        <v>6</v>
      </c>
      <c r="B13" s="378" t="s">
        <v>127</v>
      </c>
      <c r="C13" s="674">
        <v>217074003.12629992</v>
      </c>
      <c r="D13" s="674">
        <v>165944587.42279476</v>
      </c>
      <c r="E13" s="674">
        <v>0</v>
      </c>
      <c r="F13" s="674">
        <v>3135815.9408374066</v>
      </c>
      <c r="G13" s="674">
        <v>0</v>
      </c>
      <c r="H13" s="675">
        <f t="shared" si="0"/>
        <v>386154406.48993206</v>
      </c>
      <c r="J13" s="673"/>
      <c r="K13" s="673"/>
      <c r="L13" s="673"/>
      <c r="M13" s="673"/>
      <c r="N13" s="673"/>
      <c r="O13" s="673"/>
    </row>
    <row r="14" spans="1:15">
      <c r="A14" s="379">
        <v>7</v>
      </c>
      <c r="B14" s="378" t="s">
        <v>71</v>
      </c>
      <c r="C14" s="674">
        <v>0</v>
      </c>
      <c r="D14" s="674">
        <v>434579798.60554099</v>
      </c>
      <c r="E14" s="674">
        <v>298001761.63051796</v>
      </c>
      <c r="F14" s="674">
        <v>278346123.81430382</v>
      </c>
      <c r="G14" s="674">
        <v>30322408.166999098</v>
      </c>
      <c r="H14" s="675">
        <f t="shared" si="0"/>
        <v>1041250092.2173619</v>
      </c>
      <c r="J14" s="673"/>
      <c r="K14" s="673"/>
      <c r="L14" s="673"/>
      <c r="M14" s="673"/>
      <c r="N14" s="673"/>
      <c r="O14" s="673"/>
    </row>
    <row r="15" spans="1:15">
      <c r="A15" s="379">
        <v>8</v>
      </c>
      <c r="B15" s="380" t="s">
        <v>72</v>
      </c>
      <c r="C15" s="674">
        <v>0</v>
      </c>
      <c r="D15" s="674">
        <v>0</v>
      </c>
      <c r="E15" s="674">
        <v>0</v>
      </c>
      <c r="F15" s="674">
        <v>0</v>
      </c>
      <c r="G15" s="674">
        <v>0</v>
      </c>
      <c r="H15" s="675">
        <f t="shared" si="0"/>
        <v>0</v>
      </c>
      <c r="J15" s="673"/>
      <c r="K15" s="673"/>
      <c r="L15" s="673"/>
      <c r="M15" s="673"/>
      <c r="N15" s="673"/>
      <c r="O15" s="673"/>
    </row>
    <row r="16" spans="1:15">
      <c r="A16" s="379">
        <v>9</v>
      </c>
      <c r="B16" s="378" t="s">
        <v>912</v>
      </c>
      <c r="C16" s="674">
        <v>0</v>
      </c>
      <c r="D16" s="674">
        <v>0</v>
      </c>
      <c r="E16" s="674">
        <v>0</v>
      </c>
      <c r="F16" s="674">
        <v>0</v>
      </c>
      <c r="G16" s="674">
        <v>0</v>
      </c>
      <c r="H16" s="675">
        <f t="shared" si="0"/>
        <v>0</v>
      </c>
      <c r="J16" s="673"/>
      <c r="K16" s="673"/>
      <c r="L16" s="673"/>
      <c r="M16" s="673"/>
      <c r="N16" s="673"/>
      <c r="O16" s="673"/>
    </row>
    <row r="17" spans="1:15">
      <c r="A17" s="379">
        <v>10</v>
      </c>
      <c r="B17" s="382" t="s">
        <v>483</v>
      </c>
      <c r="C17" s="674">
        <v>0</v>
      </c>
      <c r="D17" s="674">
        <v>3942454.3757785894</v>
      </c>
      <c r="E17" s="674">
        <v>13074182.549901204</v>
      </c>
      <c r="F17" s="674">
        <v>171080.75010266752</v>
      </c>
      <c r="G17" s="674">
        <v>30333218.379464384</v>
      </c>
      <c r="H17" s="675">
        <f t="shared" si="0"/>
        <v>47520936.055246845</v>
      </c>
      <c r="J17" s="673"/>
      <c r="K17" s="673"/>
      <c r="L17" s="673"/>
      <c r="M17" s="673"/>
      <c r="N17" s="673"/>
      <c r="O17" s="673"/>
    </row>
    <row r="18" spans="1:15">
      <c r="A18" s="379">
        <v>11</v>
      </c>
      <c r="B18" s="378" t="s">
        <v>68</v>
      </c>
      <c r="C18" s="674">
        <v>0</v>
      </c>
      <c r="D18" s="674">
        <v>0</v>
      </c>
      <c r="E18" s="674">
        <v>0</v>
      </c>
      <c r="F18" s="674">
        <v>0</v>
      </c>
      <c r="G18" s="674">
        <v>0</v>
      </c>
      <c r="H18" s="675">
        <f t="shared" si="0"/>
        <v>0</v>
      </c>
      <c r="J18" s="673"/>
      <c r="K18" s="673"/>
      <c r="L18" s="673"/>
      <c r="M18" s="673"/>
      <c r="N18" s="673"/>
      <c r="O18" s="673"/>
    </row>
    <row r="19" spans="1:15">
      <c r="A19" s="379">
        <v>12</v>
      </c>
      <c r="B19" s="378" t="s">
        <v>69</v>
      </c>
      <c r="C19" s="674">
        <v>0</v>
      </c>
      <c r="D19" s="674">
        <v>0</v>
      </c>
      <c r="E19" s="674">
        <v>0</v>
      </c>
      <c r="F19" s="674">
        <v>0</v>
      </c>
      <c r="G19" s="674">
        <v>0</v>
      </c>
      <c r="H19" s="675">
        <f t="shared" si="0"/>
        <v>0</v>
      </c>
      <c r="J19" s="673"/>
      <c r="K19" s="673"/>
      <c r="L19" s="673"/>
      <c r="M19" s="673"/>
      <c r="N19" s="673"/>
      <c r="O19" s="673"/>
    </row>
    <row r="20" spans="1:15">
      <c r="A20" s="381">
        <v>13</v>
      </c>
      <c r="B20" s="380" t="s">
        <v>70</v>
      </c>
      <c r="C20" s="674">
        <v>0</v>
      </c>
      <c r="D20" s="674">
        <v>0</v>
      </c>
      <c r="E20" s="674">
        <v>0</v>
      </c>
      <c r="F20" s="674">
        <v>0</v>
      </c>
      <c r="G20" s="674">
        <v>0</v>
      </c>
      <c r="H20" s="675">
        <f t="shared" si="0"/>
        <v>0</v>
      </c>
      <c r="J20" s="673"/>
      <c r="K20" s="673"/>
      <c r="L20" s="673"/>
      <c r="M20" s="673"/>
      <c r="N20" s="673"/>
      <c r="O20" s="673"/>
    </row>
    <row r="21" spans="1:15">
      <c r="A21" s="379">
        <v>14</v>
      </c>
      <c r="B21" s="378" t="s">
        <v>469</v>
      </c>
      <c r="C21" s="674">
        <v>38336648.170000002</v>
      </c>
      <c r="D21" s="674">
        <v>3741568.1550830603</v>
      </c>
      <c r="E21" s="674">
        <v>6496409.88674137</v>
      </c>
      <c r="F21" s="674">
        <v>34240540.624730378</v>
      </c>
      <c r="G21" s="674">
        <v>84198778.681814134</v>
      </c>
      <c r="H21" s="675">
        <f>SUM(C21:G21)</f>
        <v>167013945.51836896</v>
      </c>
      <c r="J21" s="673"/>
      <c r="K21" s="673"/>
      <c r="L21" s="673"/>
      <c r="M21" s="673"/>
      <c r="N21" s="673"/>
      <c r="O21" s="673"/>
    </row>
    <row r="22" spans="1:15">
      <c r="A22" s="377">
        <v>15</v>
      </c>
      <c r="B22" s="376" t="s">
        <v>66</v>
      </c>
      <c r="C22" s="675">
        <f>SUM(C18:C21)+SUM(C8:C16)</f>
        <v>522228763.29629993</v>
      </c>
      <c r="D22" s="675">
        <f t="shared" ref="D22:H22" si="1">SUM(D18:D21)+SUM(D8:D16)</f>
        <v>606624820.51160109</v>
      </c>
      <c r="E22" s="675">
        <f t="shared" si="1"/>
        <v>325500701.16035938</v>
      </c>
      <c r="F22" s="675">
        <f t="shared" si="1"/>
        <v>315722480.37987161</v>
      </c>
      <c r="G22" s="675">
        <f t="shared" si="1"/>
        <v>114521186.84881324</v>
      </c>
      <c r="H22" s="675">
        <f t="shared" si="1"/>
        <v>1884597952.1969454</v>
      </c>
      <c r="J22" s="673"/>
      <c r="K22" s="673"/>
      <c r="L22" s="673"/>
      <c r="M22" s="673"/>
      <c r="N22" s="673"/>
      <c r="O22" s="673"/>
    </row>
    <row r="26" spans="1:15" ht="38.25">
      <c r="B26" s="316" t="s">
        <v>647</v>
      </c>
      <c r="C26" s="919"/>
      <c r="D26" s="919"/>
      <c r="E26" s="919"/>
      <c r="F26" s="919"/>
      <c r="G26" s="919"/>
      <c r="H26" s="919"/>
    </row>
    <row r="27" spans="1:15">
      <c r="C27" s="919"/>
      <c r="D27" s="919"/>
      <c r="E27" s="919"/>
      <c r="F27" s="919"/>
      <c r="G27" s="919"/>
      <c r="H27" s="919"/>
    </row>
    <row r="28" spans="1:15">
      <c r="C28" s="919"/>
      <c r="D28" s="919"/>
      <c r="E28" s="919"/>
      <c r="F28" s="919"/>
      <c r="G28" s="919"/>
      <c r="H28" s="919"/>
    </row>
    <row r="29" spans="1:15">
      <c r="C29" s="919"/>
      <c r="D29" s="919"/>
      <c r="E29" s="919"/>
      <c r="F29" s="919"/>
      <c r="G29" s="919"/>
      <c r="H29" s="919"/>
    </row>
    <row r="30" spans="1:15">
      <c r="C30" s="919"/>
      <c r="D30" s="919"/>
      <c r="E30" s="919"/>
      <c r="F30" s="919"/>
      <c r="G30" s="919"/>
      <c r="H30" s="919"/>
    </row>
    <row r="31" spans="1:15">
      <c r="C31" s="919"/>
      <c r="D31" s="919"/>
      <c r="E31" s="919"/>
      <c r="F31" s="919"/>
      <c r="G31" s="919"/>
      <c r="H31" s="919"/>
    </row>
    <row r="32" spans="1:15">
      <c r="C32" s="919"/>
      <c r="D32" s="919"/>
      <c r="E32" s="919"/>
      <c r="F32" s="919"/>
      <c r="G32" s="919"/>
      <c r="H32" s="919"/>
    </row>
    <row r="33" spans="3:8">
      <c r="C33" s="919"/>
      <c r="D33" s="919"/>
      <c r="E33" s="919"/>
      <c r="F33" s="919"/>
      <c r="G33" s="919"/>
      <c r="H33" s="919"/>
    </row>
    <row r="34" spans="3:8">
      <c r="C34" s="919"/>
      <c r="D34" s="919"/>
      <c r="E34" s="919"/>
      <c r="F34" s="919"/>
      <c r="G34" s="919"/>
      <c r="H34" s="919"/>
    </row>
    <row r="35" spans="3:8">
      <c r="C35" s="919"/>
      <c r="D35" s="919"/>
      <c r="E35" s="919"/>
      <c r="F35" s="919"/>
      <c r="G35" s="919"/>
      <c r="H35" s="919"/>
    </row>
    <row r="36" spans="3:8">
      <c r="C36" s="919"/>
      <c r="D36" s="919"/>
      <c r="E36" s="919"/>
      <c r="F36" s="919"/>
      <c r="G36" s="919"/>
      <c r="H36" s="919"/>
    </row>
    <row r="37" spans="3:8">
      <c r="C37" s="919"/>
      <c r="D37" s="919"/>
      <c r="E37" s="919"/>
      <c r="F37" s="919"/>
      <c r="G37" s="919"/>
      <c r="H37" s="919"/>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P46"/>
  <sheetViews>
    <sheetView showGridLines="0" zoomScale="80" zoomScaleNormal="80" workbookViewId="0">
      <selection activeCell="B1" sqref="B1"/>
    </sheetView>
  </sheetViews>
  <sheetFormatPr defaultColWidth="9.140625" defaultRowHeight="12.75"/>
  <cols>
    <col min="1" max="1" width="11.85546875" style="302" bestFit="1" customWidth="1"/>
    <col min="2" max="2" width="86.85546875" style="300" customWidth="1"/>
    <col min="3" max="4" width="31.5703125" style="300" customWidth="1"/>
    <col min="5" max="5" width="16.42578125" style="300" bestFit="1" customWidth="1"/>
    <col min="6" max="6" width="14.140625" style="300" bestFit="1" customWidth="1"/>
    <col min="7" max="7" width="20" style="300" bestFit="1" customWidth="1"/>
    <col min="8" max="8" width="25.140625" style="300" bestFit="1" customWidth="1"/>
    <col min="9" max="16384" width="9.140625" style="300"/>
  </cols>
  <sheetData>
    <row r="1" spans="1:16" ht="13.5">
      <c r="A1" s="299" t="s">
        <v>97</v>
      </c>
      <c r="B1" s="220" t="str">
        <f>Info!C2</f>
        <v>სს "ბანკი ქართუ"</v>
      </c>
      <c r="C1" s="394"/>
      <c r="D1" s="394"/>
      <c r="E1" s="394"/>
      <c r="F1" s="394"/>
      <c r="G1" s="394"/>
      <c r="H1" s="394"/>
    </row>
    <row r="2" spans="1:16">
      <c r="A2" s="299" t="s">
        <v>98</v>
      </c>
      <c r="B2" s="671">
        <f>'1. key ratios'!B2</f>
        <v>45930</v>
      </c>
      <c r="C2" s="394"/>
      <c r="D2" s="394"/>
      <c r="E2" s="394"/>
      <c r="F2" s="394"/>
      <c r="G2" s="394"/>
      <c r="H2" s="394"/>
    </row>
    <row r="3" spans="1:16">
      <c r="A3" s="301" t="s">
        <v>470</v>
      </c>
      <c r="B3" s="394"/>
      <c r="C3" s="394"/>
      <c r="D3" s="394"/>
      <c r="E3" s="394"/>
      <c r="F3" s="394"/>
      <c r="G3" s="394"/>
      <c r="H3" s="394"/>
    </row>
    <row r="4" spans="1:16">
      <c r="A4" s="395"/>
      <c r="B4" s="394"/>
      <c r="C4" s="393" t="s">
        <v>471</v>
      </c>
      <c r="D4" s="393" t="s">
        <v>472</v>
      </c>
      <c r="E4" s="393" t="s">
        <v>473</v>
      </c>
      <c r="F4" s="393" t="s">
        <v>474</v>
      </c>
      <c r="G4" s="393" t="s">
        <v>475</v>
      </c>
      <c r="H4" s="393" t="s">
        <v>476</v>
      </c>
    </row>
    <row r="5" spans="1:16" ht="33.950000000000003" customHeight="1">
      <c r="A5" s="798" t="s">
        <v>1003</v>
      </c>
      <c r="B5" s="799"/>
      <c r="C5" s="812" t="s">
        <v>565</v>
      </c>
      <c r="D5" s="812"/>
      <c r="E5" s="812" t="s">
        <v>834</v>
      </c>
      <c r="F5" s="810" t="s">
        <v>833</v>
      </c>
      <c r="G5" s="810" t="s">
        <v>480</v>
      </c>
      <c r="H5" s="391" t="s">
        <v>832</v>
      </c>
    </row>
    <row r="6" spans="1:16" ht="31.5" customHeight="1">
      <c r="A6" s="802"/>
      <c r="B6" s="803"/>
      <c r="C6" s="392" t="s">
        <v>481</v>
      </c>
      <c r="D6" s="392" t="s">
        <v>482</v>
      </c>
      <c r="E6" s="812"/>
      <c r="F6" s="811"/>
      <c r="G6" s="811"/>
      <c r="H6" s="391" t="s">
        <v>831</v>
      </c>
    </row>
    <row r="7" spans="1:16">
      <c r="A7" s="389">
        <v>1</v>
      </c>
      <c r="B7" s="378" t="s">
        <v>123</v>
      </c>
      <c r="C7" s="676">
        <v>0</v>
      </c>
      <c r="D7" s="676">
        <v>290282790.22629994</v>
      </c>
      <c r="E7" s="676">
        <v>103282.01807434557</v>
      </c>
      <c r="F7" s="676">
        <v>0</v>
      </c>
      <c r="G7" s="676">
        <v>0</v>
      </c>
      <c r="H7" s="677">
        <f t="shared" ref="H7:H20" si="0">C7+D7-E7-F7</f>
        <v>290179508.20822561</v>
      </c>
      <c r="K7" s="919"/>
      <c r="L7" s="919"/>
      <c r="M7" s="919"/>
      <c r="N7" s="919"/>
      <c r="O7" s="919"/>
      <c r="P7" s="919"/>
    </row>
    <row r="8" spans="1:16" ht="14.45" customHeight="1">
      <c r="A8" s="389">
        <v>2</v>
      </c>
      <c r="B8" s="378" t="s">
        <v>124</v>
      </c>
      <c r="C8" s="676">
        <v>0</v>
      </c>
      <c r="D8" s="676">
        <v>0</v>
      </c>
      <c r="E8" s="676">
        <v>0</v>
      </c>
      <c r="F8" s="676">
        <v>0</v>
      </c>
      <c r="G8" s="676">
        <v>0</v>
      </c>
      <c r="H8" s="677">
        <f t="shared" si="0"/>
        <v>0</v>
      </c>
      <c r="K8" s="919"/>
      <c r="L8" s="919"/>
      <c r="M8" s="919"/>
      <c r="N8" s="919"/>
      <c r="O8" s="919"/>
      <c r="P8" s="919"/>
    </row>
    <row r="9" spans="1:16">
      <c r="A9" s="389">
        <v>3</v>
      </c>
      <c r="B9" s="378" t="s">
        <v>125</v>
      </c>
      <c r="C9" s="676">
        <v>0</v>
      </c>
      <c r="D9" s="676">
        <v>0</v>
      </c>
      <c r="E9" s="676">
        <v>0</v>
      </c>
      <c r="F9" s="676">
        <v>0</v>
      </c>
      <c r="G9" s="676">
        <v>0</v>
      </c>
      <c r="H9" s="677">
        <f t="shared" si="0"/>
        <v>0</v>
      </c>
      <c r="K9" s="919"/>
      <c r="L9" s="919"/>
      <c r="M9" s="919"/>
      <c r="N9" s="919"/>
      <c r="O9" s="919"/>
      <c r="P9" s="919"/>
    </row>
    <row r="10" spans="1:16">
      <c r="A10" s="389">
        <v>4</v>
      </c>
      <c r="B10" s="378" t="s">
        <v>126</v>
      </c>
      <c r="C10" s="676">
        <v>0</v>
      </c>
      <c r="D10" s="676">
        <v>0</v>
      </c>
      <c r="E10" s="676">
        <v>0</v>
      </c>
      <c r="F10" s="676">
        <v>0</v>
      </c>
      <c r="G10" s="676">
        <v>0</v>
      </c>
      <c r="H10" s="677">
        <f t="shared" si="0"/>
        <v>0</v>
      </c>
      <c r="K10" s="919"/>
      <c r="L10" s="919"/>
      <c r="M10" s="919"/>
      <c r="N10" s="919"/>
      <c r="O10" s="919"/>
      <c r="P10" s="919"/>
    </row>
    <row r="11" spans="1:16">
      <c r="A11" s="389">
        <v>5</v>
      </c>
      <c r="B11" s="378" t="s">
        <v>911</v>
      </c>
      <c r="C11" s="676">
        <v>0</v>
      </c>
      <c r="D11" s="676">
        <v>0</v>
      </c>
      <c r="E11" s="676">
        <v>0</v>
      </c>
      <c r="F11" s="676">
        <v>0</v>
      </c>
      <c r="G11" s="676">
        <v>0</v>
      </c>
      <c r="H11" s="677">
        <f t="shared" si="0"/>
        <v>0</v>
      </c>
      <c r="K11" s="919"/>
      <c r="L11" s="919"/>
      <c r="M11" s="919"/>
      <c r="N11" s="919"/>
      <c r="O11" s="919"/>
      <c r="P11" s="919"/>
    </row>
    <row r="12" spans="1:16">
      <c r="A12" s="389">
        <v>6</v>
      </c>
      <c r="B12" s="378" t="s">
        <v>127</v>
      </c>
      <c r="C12" s="676">
        <v>0</v>
      </c>
      <c r="D12" s="676">
        <v>386231006.88849992</v>
      </c>
      <c r="E12" s="676">
        <v>76600.429767821188</v>
      </c>
      <c r="F12" s="676">
        <v>0</v>
      </c>
      <c r="G12" s="676">
        <v>0</v>
      </c>
      <c r="H12" s="677">
        <f t="shared" si="0"/>
        <v>386154406.45873207</v>
      </c>
      <c r="K12" s="919"/>
      <c r="L12" s="919"/>
      <c r="M12" s="919"/>
      <c r="N12" s="919"/>
      <c r="O12" s="919"/>
      <c r="P12" s="919"/>
    </row>
    <row r="13" spans="1:16">
      <c r="A13" s="389">
        <v>7</v>
      </c>
      <c r="B13" s="378" t="s">
        <v>71</v>
      </c>
      <c r="C13" s="676">
        <v>89161559.979475409</v>
      </c>
      <c r="D13" s="676">
        <v>984342771.98915112</v>
      </c>
      <c r="E13" s="676">
        <v>32254239.751262967</v>
      </c>
      <c r="F13" s="676">
        <v>0</v>
      </c>
      <c r="G13" s="676">
        <v>20010213</v>
      </c>
      <c r="H13" s="677">
        <f t="shared" si="0"/>
        <v>1041250092.2173635</v>
      </c>
      <c r="K13" s="919"/>
      <c r="L13" s="919"/>
      <c r="M13" s="919"/>
      <c r="N13" s="919"/>
      <c r="O13" s="919"/>
      <c r="P13" s="919"/>
    </row>
    <row r="14" spans="1:16">
      <c r="A14" s="389">
        <v>8</v>
      </c>
      <c r="B14" s="380" t="s">
        <v>72</v>
      </c>
      <c r="C14" s="676">
        <v>0</v>
      </c>
      <c r="D14" s="676">
        <v>0</v>
      </c>
      <c r="E14" s="676">
        <v>0</v>
      </c>
      <c r="F14" s="676">
        <v>0</v>
      </c>
      <c r="G14" s="676">
        <v>0</v>
      </c>
      <c r="H14" s="677">
        <f t="shared" si="0"/>
        <v>0</v>
      </c>
      <c r="K14" s="919"/>
      <c r="L14" s="919"/>
      <c r="M14" s="919"/>
      <c r="N14" s="919"/>
      <c r="O14" s="919"/>
      <c r="P14" s="919"/>
    </row>
    <row r="15" spans="1:16">
      <c r="A15" s="389">
        <v>9</v>
      </c>
      <c r="B15" s="378" t="s">
        <v>912</v>
      </c>
      <c r="C15" s="676">
        <v>0</v>
      </c>
      <c r="D15" s="676">
        <v>0</v>
      </c>
      <c r="E15" s="676">
        <v>0</v>
      </c>
      <c r="F15" s="676">
        <v>0</v>
      </c>
      <c r="G15" s="676">
        <v>0</v>
      </c>
      <c r="H15" s="677">
        <f t="shared" si="0"/>
        <v>0</v>
      </c>
      <c r="K15" s="919"/>
      <c r="L15" s="919"/>
      <c r="M15" s="919"/>
      <c r="N15" s="919"/>
      <c r="O15" s="919"/>
      <c r="P15" s="919"/>
    </row>
    <row r="16" spans="1:16">
      <c r="A16" s="389">
        <v>10</v>
      </c>
      <c r="B16" s="382" t="s">
        <v>483</v>
      </c>
      <c r="C16" s="676">
        <v>64517827.736023873</v>
      </c>
      <c r="D16" s="676">
        <v>0</v>
      </c>
      <c r="E16" s="676">
        <v>16996891.680777006</v>
      </c>
      <c r="F16" s="676">
        <v>0</v>
      </c>
      <c r="G16" s="676">
        <v>20050933</v>
      </c>
      <c r="H16" s="677">
        <f t="shared" si="0"/>
        <v>47520936.055246867</v>
      </c>
      <c r="K16" s="919"/>
      <c r="L16" s="919"/>
      <c r="M16" s="919"/>
      <c r="N16" s="919"/>
      <c r="O16" s="919"/>
      <c r="P16" s="919"/>
    </row>
    <row r="17" spans="1:16">
      <c r="A17" s="389">
        <v>11</v>
      </c>
      <c r="B17" s="378" t="s">
        <v>68</v>
      </c>
      <c r="C17" s="676">
        <v>0</v>
      </c>
      <c r="D17" s="676">
        <v>0</v>
      </c>
      <c r="E17" s="676">
        <v>0</v>
      </c>
      <c r="F17" s="676">
        <v>0</v>
      </c>
      <c r="G17" s="676">
        <v>0</v>
      </c>
      <c r="H17" s="677">
        <f t="shared" si="0"/>
        <v>0</v>
      </c>
      <c r="K17" s="919"/>
      <c r="L17" s="919"/>
      <c r="M17" s="919"/>
      <c r="N17" s="919"/>
      <c r="O17" s="919"/>
      <c r="P17" s="919"/>
    </row>
    <row r="18" spans="1:16">
      <c r="A18" s="389">
        <v>12</v>
      </c>
      <c r="B18" s="378" t="s">
        <v>69</v>
      </c>
      <c r="C18" s="676">
        <v>0</v>
      </c>
      <c r="D18" s="676">
        <v>0</v>
      </c>
      <c r="E18" s="676">
        <v>0</v>
      </c>
      <c r="F18" s="676">
        <v>0</v>
      </c>
      <c r="G18" s="676">
        <v>0</v>
      </c>
      <c r="H18" s="677">
        <f t="shared" si="0"/>
        <v>0</v>
      </c>
      <c r="K18" s="919"/>
      <c r="L18" s="919"/>
      <c r="M18" s="919"/>
      <c r="N18" s="919"/>
      <c r="O18" s="919"/>
      <c r="P18" s="919"/>
    </row>
    <row r="19" spans="1:16">
      <c r="A19" s="390">
        <v>13</v>
      </c>
      <c r="B19" s="380" t="s">
        <v>70</v>
      </c>
      <c r="C19" s="676">
        <v>0</v>
      </c>
      <c r="D19" s="676">
        <v>0</v>
      </c>
      <c r="E19" s="676">
        <v>0</v>
      </c>
      <c r="F19" s="676">
        <v>0</v>
      </c>
      <c r="G19" s="676">
        <v>0</v>
      </c>
      <c r="H19" s="677">
        <f t="shared" si="0"/>
        <v>0</v>
      </c>
      <c r="K19" s="919"/>
      <c r="L19" s="919"/>
      <c r="M19" s="919"/>
      <c r="N19" s="919"/>
      <c r="O19" s="919"/>
      <c r="P19" s="919"/>
    </row>
    <row r="20" spans="1:16">
      <c r="A20" s="389">
        <v>14</v>
      </c>
      <c r="B20" s="378" t="s">
        <v>469</v>
      </c>
      <c r="C20" s="676">
        <v>2783903.0478041563</v>
      </c>
      <c r="D20" s="676">
        <v>177512132.56255975</v>
      </c>
      <c r="E20" s="676">
        <v>653006.28199496726</v>
      </c>
      <c r="F20" s="676">
        <v>0</v>
      </c>
      <c r="G20" s="676">
        <v>50063</v>
      </c>
      <c r="H20" s="677">
        <f t="shared" si="0"/>
        <v>179643029.32836893</v>
      </c>
      <c r="K20" s="919"/>
      <c r="L20" s="919"/>
      <c r="M20" s="919"/>
      <c r="N20" s="919"/>
      <c r="O20" s="919"/>
      <c r="P20" s="919"/>
    </row>
    <row r="21" spans="1:16" s="303" customFormat="1">
      <c r="A21" s="388">
        <v>15</v>
      </c>
      <c r="B21" s="387" t="s">
        <v>66</v>
      </c>
      <c r="C21" s="678">
        <f t="shared" ref="C21:H21" si="1">SUM(C7:C15)+SUM(C17:C20)</f>
        <v>91945463.027279571</v>
      </c>
      <c r="D21" s="678">
        <f t="shared" si="1"/>
        <v>1838368701.6665108</v>
      </c>
      <c r="E21" s="678">
        <f t="shared" si="1"/>
        <v>33087128.481100101</v>
      </c>
      <c r="F21" s="678">
        <f t="shared" si="1"/>
        <v>0</v>
      </c>
      <c r="G21" s="678">
        <f t="shared" si="1"/>
        <v>20060276</v>
      </c>
      <c r="H21" s="677">
        <f t="shared" si="1"/>
        <v>1897227036.2126901</v>
      </c>
      <c r="K21" s="919"/>
      <c r="L21" s="919"/>
      <c r="M21" s="919"/>
      <c r="N21" s="919"/>
      <c r="O21" s="919"/>
      <c r="P21" s="919"/>
    </row>
    <row r="22" spans="1:16">
      <c r="A22" s="386">
        <v>16</v>
      </c>
      <c r="B22" s="385" t="s">
        <v>484</v>
      </c>
      <c r="C22" s="676">
        <v>91733910.777279824</v>
      </c>
      <c r="D22" s="676">
        <v>977243840.7141825</v>
      </c>
      <c r="E22" s="676">
        <v>32313635.05049701</v>
      </c>
      <c r="F22" s="676">
        <v>0</v>
      </c>
      <c r="G22" s="676">
        <v>20050933</v>
      </c>
      <c r="H22" s="677">
        <f>C22+D22-E22-F22</f>
        <v>1036664116.4409653</v>
      </c>
      <c r="K22" s="919"/>
      <c r="L22" s="919"/>
      <c r="M22" s="919"/>
      <c r="N22" s="919"/>
      <c r="O22" s="919"/>
      <c r="P22" s="919"/>
    </row>
    <row r="23" spans="1:16">
      <c r="A23" s="386">
        <v>17</v>
      </c>
      <c r="B23" s="385" t="s">
        <v>485</v>
      </c>
      <c r="C23" s="676">
        <v>0</v>
      </c>
      <c r="D23" s="676">
        <v>72433428.62999998</v>
      </c>
      <c r="E23" s="676">
        <v>544547.24605850049</v>
      </c>
      <c r="F23" s="676">
        <v>0</v>
      </c>
      <c r="G23" s="676">
        <v>0</v>
      </c>
      <c r="H23" s="677">
        <f>C23+D23-E23-F23</f>
        <v>71888881.383941486</v>
      </c>
      <c r="K23" s="919"/>
      <c r="L23" s="919"/>
      <c r="M23" s="919"/>
      <c r="N23" s="919"/>
      <c r="O23" s="919"/>
      <c r="P23" s="919"/>
    </row>
    <row r="26" spans="1:16" ht="42.6" customHeight="1">
      <c r="B26" s="316" t="s">
        <v>647</v>
      </c>
    </row>
    <row r="30" spans="1:16">
      <c r="C30" s="673"/>
      <c r="D30" s="673"/>
      <c r="E30" s="673"/>
      <c r="F30" s="673"/>
      <c r="G30" s="673"/>
      <c r="H30" s="673"/>
    </row>
    <row r="31" spans="1:16">
      <c r="C31" s="673"/>
      <c r="D31" s="673"/>
      <c r="E31" s="673"/>
      <c r="F31" s="673"/>
      <c r="G31" s="673"/>
      <c r="H31" s="673"/>
    </row>
    <row r="32" spans="1:16">
      <c r="C32" s="673"/>
      <c r="D32" s="673"/>
      <c r="E32" s="673"/>
      <c r="F32" s="673"/>
      <c r="G32" s="673"/>
      <c r="H32" s="673"/>
    </row>
    <row r="33" spans="3:8">
      <c r="C33" s="673"/>
      <c r="D33" s="673"/>
      <c r="E33" s="673"/>
      <c r="F33" s="673"/>
      <c r="G33" s="673"/>
      <c r="H33" s="673"/>
    </row>
    <row r="34" spans="3:8">
      <c r="C34" s="673"/>
      <c r="D34" s="673"/>
      <c r="E34" s="673"/>
      <c r="F34" s="673"/>
      <c r="G34" s="673"/>
      <c r="H34" s="673"/>
    </row>
    <row r="35" spans="3:8">
      <c r="C35" s="673"/>
      <c r="D35" s="673"/>
      <c r="E35" s="673"/>
      <c r="F35" s="673"/>
      <c r="G35" s="673"/>
      <c r="H35" s="673"/>
    </row>
    <row r="36" spans="3:8">
      <c r="C36" s="673"/>
      <c r="D36" s="673"/>
      <c r="E36" s="673"/>
      <c r="F36" s="673"/>
      <c r="G36" s="673"/>
      <c r="H36" s="673"/>
    </row>
    <row r="37" spans="3:8">
      <c r="C37" s="673"/>
      <c r="D37" s="673"/>
      <c r="E37" s="673"/>
      <c r="F37" s="673"/>
      <c r="G37" s="673"/>
      <c r="H37" s="673"/>
    </row>
    <row r="38" spans="3:8">
      <c r="C38" s="673"/>
      <c r="D38" s="673"/>
      <c r="E38" s="673"/>
      <c r="F38" s="673"/>
      <c r="G38" s="673"/>
      <c r="H38" s="673"/>
    </row>
    <row r="39" spans="3:8">
      <c r="C39" s="673"/>
      <c r="D39" s="673"/>
      <c r="E39" s="673"/>
      <c r="F39" s="673"/>
      <c r="G39" s="673"/>
      <c r="H39" s="673"/>
    </row>
    <row r="40" spans="3:8">
      <c r="C40" s="673"/>
      <c r="D40" s="673"/>
      <c r="E40" s="673"/>
      <c r="F40" s="673"/>
      <c r="G40" s="673"/>
      <c r="H40" s="673"/>
    </row>
    <row r="41" spans="3:8">
      <c r="C41" s="673"/>
      <c r="D41" s="673"/>
      <c r="E41" s="673"/>
      <c r="F41" s="673"/>
      <c r="G41" s="673"/>
      <c r="H41" s="673"/>
    </row>
    <row r="42" spans="3:8">
      <c r="C42" s="673"/>
      <c r="D42" s="673"/>
      <c r="E42" s="673"/>
      <c r="F42" s="673"/>
      <c r="G42" s="673"/>
      <c r="H42" s="673"/>
    </row>
    <row r="43" spans="3:8">
      <c r="C43" s="673"/>
      <c r="D43" s="673"/>
      <c r="E43" s="673"/>
      <c r="F43" s="673"/>
      <c r="G43" s="673"/>
      <c r="H43" s="673"/>
    </row>
    <row r="44" spans="3:8">
      <c r="C44" s="673"/>
      <c r="D44" s="673"/>
      <c r="E44" s="673"/>
      <c r="F44" s="673"/>
      <c r="G44" s="673"/>
      <c r="H44" s="673"/>
    </row>
    <row r="45" spans="3:8">
      <c r="C45" s="673"/>
      <c r="D45" s="673"/>
      <c r="E45" s="673"/>
      <c r="F45" s="673"/>
      <c r="G45" s="673"/>
      <c r="H45" s="673"/>
    </row>
    <row r="46" spans="3:8">
      <c r="C46" s="673"/>
      <c r="D46" s="673"/>
      <c r="E46" s="673"/>
      <c r="F46" s="673"/>
      <c r="G46" s="673"/>
      <c r="H46" s="673"/>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P36"/>
  <sheetViews>
    <sheetView showGridLines="0" zoomScale="80" zoomScaleNormal="80" workbookViewId="0"/>
  </sheetViews>
  <sheetFormatPr defaultColWidth="9.140625" defaultRowHeight="12.75"/>
  <cols>
    <col min="1" max="1" width="11" style="300" bestFit="1" customWidth="1"/>
    <col min="2" max="2" width="93.42578125" style="300" customWidth="1"/>
    <col min="3" max="4" width="35" style="673" customWidth="1"/>
    <col min="5" max="7" width="22" style="673" customWidth="1"/>
    <col min="8" max="8" width="42.28515625" style="673" bestFit="1" customWidth="1"/>
    <col min="9" max="10" width="9.140625" style="673"/>
    <col min="11" max="11" width="15.7109375" style="673" bestFit="1" customWidth="1"/>
    <col min="12" max="12" width="17" style="673" bestFit="1" customWidth="1"/>
    <col min="13" max="13" width="15" style="673" bestFit="1" customWidth="1"/>
    <col min="14" max="14" width="9.28515625" style="673" bestFit="1" customWidth="1"/>
    <col min="15" max="15" width="13.7109375" style="673" bestFit="1" customWidth="1"/>
    <col min="16" max="16" width="17" style="673" bestFit="1" customWidth="1"/>
    <col min="17" max="16384" width="9.140625" style="300"/>
  </cols>
  <sheetData>
    <row r="1" spans="1:8" ht="13.5">
      <c r="A1" s="299" t="s">
        <v>97</v>
      </c>
      <c r="B1" s="220" t="str">
        <f>Info!C2</f>
        <v>სს "ბანკი ქართუ"</v>
      </c>
      <c r="C1" s="680"/>
      <c r="D1" s="680"/>
      <c r="E1" s="680"/>
      <c r="F1" s="680"/>
      <c r="G1" s="680"/>
      <c r="H1" s="680"/>
    </row>
    <row r="2" spans="1:8">
      <c r="A2" s="299" t="s">
        <v>98</v>
      </c>
      <c r="B2" s="671">
        <f>'1. key ratios'!B2</f>
        <v>45930</v>
      </c>
      <c r="C2" s="680"/>
      <c r="D2" s="680"/>
      <c r="E2" s="680"/>
      <c r="F2" s="680"/>
      <c r="G2" s="680"/>
      <c r="H2" s="680"/>
    </row>
    <row r="3" spans="1:8">
      <c r="A3" s="301" t="s">
        <v>486</v>
      </c>
      <c r="B3" s="394"/>
      <c r="C3" s="680"/>
      <c r="D3" s="680"/>
      <c r="E3" s="680"/>
      <c r="F3" s="680"/>
      <c r="G3" s="680"/>
      <c r="H3" s="680"/>
    </row>
    <row r="4" spans="1:8">
      <c r="A4" s="394"/>
      <c r="B4" s="394"/>
      <c r="C4" s="681" t="s">
        <v>471</v>
      </c>
      <c r="D4" s="681" t="s">
        <v>472</v>
      </c>
      <c r="E4" s="681" t="s">
        <v>473</v>
      </c>
      <c r="F4" s="681" t="s">
        <v>474</v>
      </c>
      <c r="G4" s="681" t="s">
        <v>475</v>
      </c>
      <c r="H4" s="681" t="s">
        <v>476</v>
      </c>
    </row>
    <row r="5" spans="1:8" ht="41.45" customHeight="1">
      <c r="A5" s="798" t="s">
        <v>836</v>
      </c>
      <c r="B5" s="799"/>
      <c r="C5" s="815" t="s">
        <v>565</v>
      </c>
      <c r="D5" s="816"/>
      <c r="E5" s="813" t="s">
        <v>834</v>
      </c>
      <c r="F5" s="813" t="s">
        <v>833</v>
      </c>
      <c r="G5" s="813" t="s">
        <v>480</v>
      </c>
      <c r="H5" s="683" t="s">
        <v>832</v>
      </c>
    </row>
    <row r="6" spans="1:8" ht="25.5">
      <c r="A6" s="802"/>
      <c r="B6" s="803"/>
      <c r="C6" s="682" t="s">
        <v>481</v>
      </c>
      <c r="D6" s="682" t="s">
        <v>482</v>
      </c>
      <c r="E6" s="814"/>
      <c r="F6" s="814"/>
      <c r="G6" s="814"/>
      <c r="H6" s="683" t="s">
        <v>831</v>
      </c>
    </row>
    <row r="7" spans="1:8">
      <c r="A7" s="384">
        <v>1</v>
      </c>
      <c r="B7" s="397" t="s">
        <v>487</v>
      </c>
      <c r="C7" s="676">
        <v>702814.43413627101</v>
      </c>
      <c r="D7" s="676">
        <v>297827922.4433015</v>
      </c>
      <c r="E7" s="676">
        <v>365441.57300202455</v>
      </c>
      <c r="F7" s="676">
        <v>0</v>
      </c>
      <c r="G7" s="676">
        <v>0</v>
      </c>
      <c r="H7" s="684">
        <f t="shared" ref="H7:H34" si="0">C7+D7-E7-F7</f>
        <v>298165295.30443573</v>
      </c>
    </row>
    <row r="8" spans="1:8">
      <c r="A8" s="384">
        <v>2</v>
      </c>
      <c r="B8" s="397" t="s">
        <v>488</v>
      </c>
      <c r="C8" s="676">
        <v>166532.32264746429</v>
      </c>
      <c r="D8" s="676">
        <v>432002546.98411906</v>
      </c>
      <c r="E8" s="676">
        <v>364825.48702553089</v>
      </c>
      <c r="F8" s="676">
        <v>0</v>
      </c>
      <c r="G8" s="676">
        <v>508</v>
      </c>
      <c r="H8" s="684">
        <f t="shared" si="0"/>
        <v>431804253.81974095</v>
      </c>
    </row>
    <row r="9" spans="1:8">
      <c r="A9" s="384">
        <v>3</v>
      </c>
      <c r="B9" s="397" t="s">
        <v>835</v>
      </c>
      <c r="C9" s="676">
        <v>0</v>
      </c>
      <c r="D9" s="676">
        <v>0</v>
      </c>
      <c r="E9" s="676">
        <v>0</v>
      </c>
      <c r="F9" s="676">
        <v>0</v>
      </c>
      <c r="G9" s="676">
        <v>0</v>
      </c>
      <c r="H9" s="684">
        <f t="shared" si="0"/>
        <v>0</v>
      </c>
    </row>
    <row r="10" spans="1:8">
      <c r="A10" s="384">
        <v>4</v>
      </c>
      <c r="B10" s="397" t="s">
        <v>489</v>
      </c>
      <c r="C10" s="676">
        <v>19512938.818303782</v>
      </c>
      <c r="D10" s="676">
        <v>75430329.468115196</v>
      </c>
      <c r="E10" s="676">
        <v>413144.54087576497</v>
      </c>
      <c r="F10" s="676">
        <v>0</v>
      </c>
      <c r="G10" s="676">
        <v>0</v>
      </c>
      <c r="H10" s="684">
        <f t="shared" si="0"/>
        <v>94530123.745543212</v>
      </c>
    </row>
    <row r="11" spans="1:8">
      <c r="A11" s="384">
        <v>5</v>
      </c>
      <c r="B11" s="397" t="s">
        <v>490</v>
      </c>
      <c r="C11" s="676">
        <v>1128767.7455679998</v>
      </c>
      <c r="D11" s="676">
        <v>81163754.804633945</v>
      </c>
      <c r="E11" s="676">
        <v>827537.59775973298</v>
      </c>
      <c r="F11" s="676">
        <v>0</v>
      </c>
      <c r="G11" s="676">
        <v>0</v>
      </c>
      <c r="H11" s="684">
        <f t="shared" si="0"/>
        <v>81464984.952442214</v>
      </c>
    </row>
    <row r="12" spans="1:8">
      <c r="A12" s="384">
        <v>6</v>
      </c>
      <c r="B12" s="397" t="s">
        <v>491</v>
      </c>
      <c r="C12" s="676">
        <v>778.93</v>
      </c>
      <c r="D12" s="676">
        <v>21676366.497002751</v>
      </c>
      <c r="E12" s="676">
        <v>47543.270982300572</v>
      </c>
      <c r="F12" s="676">
        <v>0</v>
      </c>
      <c r="G12" s="676">
        <v>0</v>
      </c>
      <c r="H12" s="684">
        <f t="shared" si="0"/>
        <v>21629602.156020451</v>
      </c>
    </row>
    <row r="13" spans="1:8">
      <c r="A13" s="384">
        <v>7</v>
      </c>
      <c r="B13" s="397" t="s">
        <v>492</v>
      </c>
      <c r="C13" s="676">
        <v>5525199.1687040003</v>
      </c>
      <c r="D13" s="676">
        <v>18261609.941007372</v>
      </c>
      <c r="E13" s="676">
        <v>123550.25210737553</v>
      </c>
      <c r="F13" s="676">
        <v>0</v>
      </c>
      <c r="G13" s="676">
        <v>0</v>
      </c>
      <c r="H13" s="684">
        <f t="shared" si="0"/>
        <v>23663258.857603997</v>
      </c>
    </row>
    <row r="14" spans="1:8">
      <c r="A14" s="384">
        <v>8</v>
      </c>
      <c r="B14" s="397" t="s">
        <v>493</v>
      </c>
      <c r="C14" s="676">
        <v>261029.14477042176</v>
      </c>
      <c r="D14" s="676">
        <v>20480752.58529821</v>
      </c>
      <c r="E14" s="676">
        <v>371124.61660445103</v>
      </c>
      <c r="F14" s="676">
        <v>0</v>
      </c>
      <c r="G14" s="676">
        <v>0</v>
      </c>
      <c r="H14" s="684">
        <f t="shared" si="0"/>
        <v>20370657.11346418</v>
      </c>
    </row>
    <row r="15" spans="1:8">
      <c r="A15" s="384">
        <v>9</v>
      </c>
      <c r="B15" s="397" t="s">
        <v>494</v>
      </c>
      <c r="C15" s="676">
        <v>3107142.0904070721</v>
      </c>
      <c r="D15" s="676">
        <v>199465782.87641758</v>
      </c>
      <c r="E15" s="676">
        <v>2105078.0342580304</v>
      </c>
      <c r="F15" s="676">
        <v>0</v>
      </c>
      <c r="G15" s="676">
        <v>0</v>
      </c>
      <c r="H15" s="684">
        <f t="shared" si="0"/>
        <v>200467846.93256661</v>
      </c>
    </row>
    <row r="16" spans="1:8">
      <c r="A16" s="384">
        <v>10</v>
      </c>
      <c r="B16" s="397" t="s">
        <v>495</v>
      </c>
      <c r="C16" s="676">
        <v>0</v>
      </c>
      <c r="D16" s="676">
        <v>5535615.2111685062</v>
      </c>
      <c r="E16" s="676">
        <v>6090.5789583157875</v>
      </c>
      <c r="F16" s="676">
        <v>0</v>
      </c>
      <c r="G16" s="676">
        <v>0</v>
      </c>
      <c r="H16" s="684">
        <f t="shared" si="0"/>
        <v>5529524.6322101904</v>
      </c>
    </row>
    <row r="17" spans="1:8">
      <c r="A17" s="384">
        <v>11</v>
      </c>
      <c r="B17" s="397" t="s">
        <v>496</v>
      </c>
      <c r="C17" s="676">
        <v>0</v>
      </c>
      <c r="D17" s="676">
        <v>1303218.0601857938</v>
      </c>
      <c r="E17" s="676">
        <v>6474.9688833659438</v>
      </c>
      <c r="F17" s="676">
        <v>0</v>
      </c>
      <c r="G17" s="676">
        <v>0</v>
      </c>
      <c r="H17" s="684">
        <f t="shared" si="0"/>
        <v>1296743.0913024279</v>
      </c>
    </row>
    <row r="18" spans="1:8">
      <c r="A18" s="384">
        <v>12</v>
      </c>
      <c r="B18" s="397" t="s">
        <v>497</v>
      </c>
      <c r="C18" s="676">
        <v>25785535.286062494</v>
      </c>
      <c r="D18" s="676">
        <v>14108433.794787349</v>
      </c>
      <c r="E18" s="676">
        <v>10526288.265746828</v>
      </c>
      <c r="F18" s="676">
        <v>0</v>
      </c>
      <c r="G18" s="676">
        <v>0</v>
      </c>
      <c r="H18" s="684">
        <f t="shared" si="0"/>
        <v>29367680.815103013</v>
      </c>
    </row>
    <row r="19" spans="1:8">
      <c r="A19" s="384">
        <v>13</v>
      </c>
      <c r="B19" s="397" t="s">
        <v>498</v>
      </c>
      <c r="C19" s="676">
        <v>3050392.3002876486</v>
      </c>
      <c r="D19" s="676">
        <v>13354870.250952691</v>
      </c>
      <c r="E19" s="676">
        <v>1716232.5676367595</v>
      </c>
      <c r="F19" s="676">
        <v>0</v>
      </c>
      <c r="G19" s="676">
        <v>0</v>
      </c>
      <c r="H19" s="684">
        <f t="shared" si="0"/>
        <v>14689029.98360358</v>
      </c>
    </row>
    <row r="20" spans="1:8">
      <c r="A20" s="384">
        <v>14</v>
      </c>
      <c r="B20" s="397" t="s">
        <v>499</v>
      </c>
      <c r="C20" s="676">
        <v>15457858.414463997</v>
      </c>
      <c r="D20" s="676">
        <v>30885048.356874526</v>
      </c>
      <c r="E20" s="676">
        <v>947112.78347282659</v>
      </c>
      <c r="F20" s="676">
        <v>0</v>
      </c>
      <c r="G20" s="676">
        <v>0</v>
      </c>
      <c r="H20" s="684">
        <f t="shared" si="0"/>
        <v>45395793.987865694</v>
      </c>
    </row>
    <row r="21" spans="1:8">
      <c r="A21" s="384">
        <v>15</v>
      </c>
      <c r="B21" s="397" t="s">
        <v>500</v>
      </c>
      <c r="C21" s="676">
        <v>437936.28108800005</v>
      </c>
      <c r="D21" s="676">
        <v>5050498.848100001</v>
      </c>
      <c r="E21" s="676">
        <v>89795.107262317819</v>
      </c>
      <c r="F21" s="676">
        <v>0</v>
      </c>
      <c r="G21" s="676">
        <v>0</v>
      </c>
      <c r="H21" s="684">
        <f t="shared" si="0"/>
        <v>5398640.0219256831</v>
      </c>
    </row>
    <row r="22" spans="1:8">
      <c r="A22" s="384">
        <v>16</v>
      </c>
      <c r="B22" s="397" t="s">
        <v>501</v>
      </c>
      <c r="C22" s="676">
        <v>0</v>
      </c>
      <c r="D22" s="676">
        <v>76682439.356464982</v>
      </c>
      <c r="E22" s="676">
        <v>7964055.6044100001</v>
      </c>
      <c r="F22" s="676">
        <v>0</v>
      </c>
      <c r="G22" s="676">
        <v>0</v>
      </c>
      <c r="H22" s="684">
        <f t="shared" si="0"/>
        <v>68718383.752054989</v>
      </c>
    </row>
    <row r="23" spans="1:8">
      <c r="A23" s="384">
        <v>17</v>
      </c>
      <c r="B23" s="397" t="s">
        <v>502</v>
      </c>
      <c r="C23" s="676">
        <v>0</v>
      </c>
      <c r="D23" s="676">
        <v>85382550.379210949</v>
      </c>
      <c r="E23" s="676">
        <v>667567.79586309462</v>
      </c>
      <c r="F23" s="676">
        <v>0</v>
      </c>
      <c r="G23" s="676">
        <v>0</v>
      </c>
      <c r="H23" s="684">
        <f t="shared" si="0"/>
        <v>84714982.583347857</v>
      </c>
    </row>
    <row r="24" spans="1:8">
      <c r="A24" s="384">
        <v>18</v>
      </c>
      <c r="B24" s="397" t="s">
        <v>503</v>
      </c>
      <c r="C24" s="676">
        <v>0</v>
      </c>
      <c r="D24" s="676">
        <v>15125902.060270615</v>
      </c>
      <c r="E24" s="676">
        <v>370909.5159835543</v>
      </c>
      <c r="F24" s="676">
        <v>0</v>
      </c>
      <c r="G24" s="676">
        <v>0</v>
      </c>
      <c r="H24" s="684">
        <f t="shared" si="0"/>
        <v>14754992.544287061</v>
      </c>
    </row>
    <row r="25" spans="1:8">
      <c r="A25" s="384">
        <v>19</v>
      </c>
      <c r="B25" s="397" t="s">
        <v>504</v>
      </c>
      <c r="C25" s="676">
        <v>0</v>
      </c>
      <c r="D25" s="676">
        <v>17132208.56054293</v>
      </c>
      <c r="E25" s="676">
        <v>298131.47220845637</v>
      </c>
      <c r="F25" s="676">
        <v>0</v>
      </c>
      <c r="G25" s="676">
        <v>0</v>
      </c>
      <c r="H25" s="684">
        <f t="shared" si="0"/>
        <v>16834077.088334475</v>
      </c>
    </row>
    <row r="26" spans="1:8">
      <c r="A26" s="384">
        <v>20</v>
      </c>
      <c r="B26" s="397" t="s">
        <v>505</v>
      </c>
      <c r="C26" s="676">
        <v>0</v>
      </c>
      <c r="D26" s="676">
        <v>47328205.360023052</v>
      </c>
      <c r="E26" s="676">
        <v>1709997.7045065798</v>
      </c>
      <c r="F26" s="676">
        <v>0</v>
      </c>
      <c r="G26" s="676">
        <v>0</v>
      </c>
      <c r="H26" s="684">
        <f t="shared" si="0"/>
        <v>45618207.655516475</v>
      </c>
    </row>
    <row r="27" spans="1:8">
      <c r="A27" s="384">
        <v>21</v>
      </c>
      <c r="B27" s="397" t="s">
        <v>506</v>
      </c>
      <c r="C27" s="676">
        <v>18.6904</v>
      </c>
      <c r="D27" s="676">
        <v>8024864.2442464773</v>
      </c>
      <c r="E27" s="676">
        <v>16587.341990529545</v>
      </c>
      <c r="F27" s="676">
        <v>0</v>
      </c>
      <c r="G27" s="676">
        <v>0</v>
      </c>
      <c r="H27" s="684">
        <f t="shared" si="0"/>
        <v>8008295.5926559474</v>
      </c>
    </row>
    <row r="28" spans="1:8">
      <c r="A28" s="384">
        <v>22</v>
      </c>
      <c r="B28" s="397" t="s">
        <v>507</v>
      </c>
      <c r="C28" s="676">
        <v>2661017.3457974284</v>
      </c>
      <c r="D28" s="676">
        <v>39338645.05561547</v>
      </c>
      <c r="E28" s="676">
        <v>139683.36729329507</v>
      </c>
      <c r="F28" s="676">
        <v>0</v>
      </c>
      <c r="G28" s="676">
        <v>20010213</v>
      </c>
      <c r="H28" s="684">
        <f t="shared" si="0"/>
        <v>41859979.034119599</v>
      </c>
    </row>
    <row r="29" spans="1:8">
      <c r="A29" s="384">
        <v>23</v>
      </c>
      <c r="B29" s="397" t="s">
        <v>508</v>
      </c>
      <c r="C29" s="676">
        <v>4023162.417543042</v>
      </c>
      <c r="D29" s="676">
        <v>80085351.022973821</v>
      </c>
      <c r="E29" s="676">
        <v>536226.46007917041</v>
      </c>
      <c r="F29" s="676">
        <v>0</v>
      </c>
      <c r="G29" s="676">
        <v>40212</v>
      </c>
      <c r="H29" s="684">
        <f t="shared" si="0"/>
        <v>83572286.980437696</v>
      </c>
    </row>
    <row r="30" spans="1:8">
      <c r="A30" s="384">
        <v>24</v>
      </c>
      <c r="B30" s="397" t="s">
        <v>509</v>
      </c>
      <c r="C30" s="676">
        <v>3478825.3077760004</v>
      </c>
      <c r="D30" s="676">
        <v>37874514.18077796</v>
      </c>
      <c r="E30" s="676">
        <v>1046066.9400459023</v>
      </c>
      <c r="F30" s="676">
        <v>0</v>
      </c>
      <c r="G30" s="676">
        <v>0</v>
      </c>
      <c r="H30" s="684">
        <f t="shared" si="0"/>
        <v>40307272.548508056</v>
      </c>
    </row>
    <row r="31" spans="1:8">
      <c r="A31" s="384">
        <v>25</v>
      </c>
      <c r="B31" s="397" t="s">
        <v>510</v>
      </c>
      <c r="C31" s="676">
        <v>6281065.593624007</v>
      </c>
      <c r="D31" s="676">
        <v>79130988.275278181</v>
      </c>
      <c r="E31" s="676">
        <v>2170126.0287916143</v>
      </c>
      <c r="F31" s="676">
        <v>0</v>
      </c>
      <c r="G31" s="676">
        <v>0</v>
      </c>
      <c r="H31" s="684">
        <f t="shared" si="0"/>
        <v>83241927.84011057</v>
      </c>
    </row>
    <row r="32" spans="1:8">
      <c r="A32" s="384">
        <v>26</v>
      </c>
      <c r="B32" s="397" t="s">
        <v>511</v>
      </c>
      <c r="C32" s="676">
        <v>152896.48570000005</v>
      </c>
      <c r="D32" s="676">
        <v>124651.17161200002</v>
      </c>
      <c r="E32" s="676">
        <v>155872.1699322401</v>
      </c>
      <c r="F32" s="676">
        <v>0</v>
      </c>
      <c r="G32" s="676">
        <v>0</v>
      </c>
      <c r="H32" s="684">
        <f t="shared" si="0"/>
        <v>121675.48737975996</v>
      </c>
    </row>
    <row r="33" spans="1:8">
      <c r="A33" s="384">
        <v>27</v>
      </c>
      <c r="B33" s="384" t="s">
        <v>88</v>
      </c>
      <c r="C33" s="676">
        <v>211552.24999999997</v>
      </c>
      <c r="D33" s="676">
        <v>135591631.87752849</v>
      </c>
      <c r="E33" s="676">
        <v>101664.4354200481</v>
      </c>
      <c r="F33" s="676">
        <v>0</v>
      </c>
      <c r="G33" s="676">
        <v>9343</v>
      </c>
      <c r="H33" s="684">
        <f t="shared" si="0"/>
        <v>135701519.69210845</v>
      </c>
    </row>
    <row r="34" spans="1:8">
      <c r="A34" s="384">
        <v>28</v>
      </c>
      <c r="B34" s="387" t="s">
        <v>66</v>
      </c>
      <c r="C34" s="678">
        <f>SUM(C7:C33)</f>
        <v>91945463.02727963</v>
      </c>
      <c r="D34" s="678">
        <f>SUM(D7:D33)</f>
        <v>1838368701.6665094</v>
      </c>
      <c r="E34" s="678">
        <f>SUM(E7:E33)</f>
        <v>33087128.481100105</v>
      </c>
      <c r="F34" s="678">
        <f>SUM(F7:F33)</f>
        <v>0</v>
      </c>
      <c r="G34" s="678">
        <f>SUM(G7:G33)</f>
        <v>20060276</v>
      </c>
      <c r="H34" s="684">
        <f t="shared" si="0"/>
        <v>1897227036.2126889</v>
      </c>
    </row>
    <row r="36" spans="1:8">
      <c r="B36" s="30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G15"/>
  <sheetViews>
    <sheetView showGridLines="0" zoomScale="80" zoomScaleNormal="80" workbookViewId="0">
      <selection activeCell="E5" sqref="E5"/>
    </sheetView>
  </sheetViews>
  <sheetFormatPr defaultColWidth="9.140625" defaultRowHeight="12.75"/>
  <cols>
    <col min="1" max="1" width="11.85546875" style="300" bestFit="1" customWidth="1"/>
    <col min="2" max="2" width="108" style="300" bestFit="1" customWidth="1"/>
    <col min="3" max="3" width="35.5703125" style="673" customWidth="1"/>
    <col min="4" max="4" width="38.42578125" style="673" customWidth="1"/>
    <col min="5" max="16384" width="9.140625" style="300"/>
  </cols>
  <sheetData>
    <row r="1" spans="1:7" ht="13.5">
      <c r="A1" s="299" t="s">
        <v>97</v>
      </c>
      <c r="B1" s="220" t="str">
        <f>Info!C2</f>
        <v>სს "ბანკი ქართუ"</v>
      </c>
    </row>
    <row r="2" spans="1:7">
      <c r="A2" s="299" t="s">
        <v>98</v>
      </c>
      <c r="B2" s="671">
        <f>'1. key ratios'!B2</f>
        <v>45930</v>
      </c>
    </row>
    <row r="3" spans="1:7">
      <c r="A3" s="301" t="s">
        <v>512</v>
      </c>
    </row>
    <row r="5" spans="1:7">
      <c r="A5" s="817" t="s">
        <v>847</v>
      </c>
      <c r="B5" s="817"/>
      <c r="C5" s="685" t="s">
        <v>531</v>
      </c>
      <c r="D5" s="685" t="s">
        <v>846</v>
      </c>
    </row>
    <row r="6" spans="1:7">
      <c r="A6" s="404">
        <v>1</v>
      </c>
      <c r="B6" s="398" t="s">
        <v>845</v>
      </c>
      <c r="C6" s="687">
        <v>52753673.24523852</v>
      </c>
      <c r="D6" s="687">
        <v>370874.57195412746</v>
      </c>
      <c r="F6" s="919"/>
      <c r="G6" s="919"/>
    </row>
    <row r="7" spans="1:7">
      <c r="A7" s="401">
        <v>2</v>
      </c>
      <c r="B7" s="398" t="s">
        <v>844</v>
      </c>
      <c r="C7" s="686">
        <f>SUM(C8:C9)</f>
        <v>2077132.9655143195</v>
      </c>
      <c r="D7" s="686">
        <f>SUM(D8:D9)</f>
        <v>191836.85426133726</v>
      </c>
      <c r="F7" s="919"/>
      <c r="G7" s="919"/>
    </row>
    <row r="8" spans="1:7">
      <c r="A8" s="403">
        <v>2.1</v>
      </c>
      <c r="B8" s="402" t="s">
        <v>843</v>
      </c>
      <c r="C8" s="686">
        <v>876357.56349217112</v>
      </c>
      <c r="D8" s="686">
        <v>191836.85426133726</v>
      </c>
      <c r="F8" s="919"/>
      <c r="G8" s="919"/>
    </row>
    <row r="9" spans="1:7">
      <c r="A9" s="403">
        <v>2.2000000000000002</v>
      </c>
      <c r="B9" s="402" t="s">
        <v>842</v>
      </c>
      <c r="C9" s="686">
        <v>1200775.4020221482</v>
      </c>
      <c r="D9" s="686">
        <v>0</v>
      </c>
      <c r="F9" s="919"/>
      <c r="G9" s="919"/>
    </row>
    <row r="10" spans="1:7">
      <c r="A10" s="404">
        <v>3</v>
      </c>
      <c r="B10" s="398" t="s">
        <v>841</v>
      </c>
      <c r="C10" s="686">
        <f>SUM(C11:C13)</f>
        <v>22378878.120570533</v>
      </c>
      <c r="D10" s="686">
        <f>SUM(D11:D13)</f>
        <v>70764.878874611386</v>
      </c>
      <c r="F10" s="919"/>
      <c r="G10" s="919"/>
    </row>
    <row r="11" spans="1:7">
      <c r="A11" s="403">
        <v>3.1</v>
      </c>
      <c r="B11" s="402" t="s">
        <v>513</v>
      </c>
      <c r="C11" s="686">
        <v>20050933</v>
      </c>
      <c r="D11" s="686">
        <v>0</v>
      </c>
      <c r="F11" s="919"/>
      <c r="G11" s="919"/>
    </row>
    <row r="12" spans="1:7">
      <c r="A12" s="403">
        <v>3.2</v>
      </c>
      <c r="B12" s="402" t="s">
        <v>840</v>
      </c>
      <c r="C12" s="686">
        <v>-1726942.0808897503</v>
      </c>
      <c r="D12" s="686">
        <v>59.549067882629991</v>
      </c>
      <c r="F12" s="919"/>
      <c r="G12" s="919"/>
    </row>
    <row r="13" spans="1:7">
      <c r="A13" s="403">
        <v>3.3</v>
      </c>
      <c r="B13" s="402" t="s">
        <v>839</v>
      </c>
      <c r="C13" s="686">
        <v>4054887.2014602819</v>
      </c>
      <c r="D13" s="686">
        <v>70705.329806728754</v>
      </c>
      <c r="F13" s="919"/>
      <c r="G13" s="919"/>
    </row>
    <row r="14" spans="1:7">
      <c r="A14" s="401">
        <v>4</v>
      </c>
      <c r="B14" s="400" t="s">
        <v>838</v>
      </c>
      <c r="C14" s="686">
        <v>-138293.0396850291</v>
      </c>
      <c r="D14" s="686">
        <v>1.3095302620058646E-11</v>
      </c>
      <c r="F14" s="919"/>
      <c r="G14" s="919"/>
    </row>
    <row r="15" spans="1:7">
      <c r="A15" s="399">
        <v>5</v>
      </c>
      <c r="B15" s="398" t="s">
        <v>837</v>
      </c>
      <c r="C15" s="687">
        <f>C6+C7-C10+C14</f>
        <v>32313635.050497275</v>
      </c>
      <c r="D15" s="687">
        <f>D6+D7-D10+D14</f>
        <v>491946.54734085331</v>
      </c>
      <c r="F15" s="919"/>
      <c r="G15" s="919"/>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G23"/>
  <sheetViews>
    <sheetView showGridLines="0" zoomScale="80" zoomScaleNormal="80" workbookViewId="0"/>
  </sheetViews>
  <sheetFormatPr defaultColWidth="9.140625" defaultRowHeight="12.75"/>
  <cols>
    <col min="1" max="1" width="11.85546875" style="394" bestFit="1" customWidth="1"/>
    <col min="2" max="2" width="128.85546875" style="394" bestFit="1" customWidth="1"/>
    <col min="3" max="3" width="37" style="680" customWidth="1"/>
    <col min="4" max="4" width="50.5703125" style="680" customWidth="1"/>
    <col min="5" max="16384" width="9.140625" style="394"/>
  </cols>
  <sheetData>
    <row r="1" spans="1:7" ht="13.5">
      <c r="A1" s="299" t="s">
        <v>97</v>
      </c>
      <c r="B1" s="220" t="str">
        <f>Info!C2</f>
        <v>სს "ბანკი ქართუ"</v>
      </c>
    </row>
    <row r="2" spans="1:7">
      <c r="A2" s="299" t="s">
        <v>98</v>
      </c>
      <c r="B2" s="671">
        <f>'1. key ratios'!B2</f>
        <v>45930</v>
      </c>
    </row>
    <row r="3" spans="1:7">
      <c r="A3" s="301" t="s">
        <v>514</v>
      </c>
    </row>
    <row r="4" spans="1:7">
      <c r="A4" s="301"/>
    </row>
    <row r="5" spans="1:7" ht="15" customHeight="1">
      <c r="A5" s="818" t="s">
        <v>515</v>
      </c>
      <c r="B5" s="819"/>
      <c r="C5" s="822" t="s">
        <v>516</v>
      </c>
      <c r="D5" s="822" t="s">
        <v>517</v>
      </c>
    </row>
    <row r="6" spans="1:7">
      <c r="A6" s="820"/>
      <c r="B6" s="821"/>
      <c r="C6" s="822"/>
      <c r="D6" s="822"/>
    </row>
    <row r="7" spans="1:7">
      <c r="A7" s="387">
        <v>1</v>
      </c>
      <c r="B7" s="387" t="s">
        <v>518</v>
      </c>
      <c r="C7" s="678">
        <v>118126097.85464461</v>
      </c>
      <c r="D7" s="688"/>
      <c r="F7" s="679"/>
      <c r="G7" s="679"/>
    </row>
    <row r="8" spans="1:7">
      <c r="A8" s="384">
        <v>2</v>
      </c>
      <c r="B8" s="384" t="s">
        <v>519</v>
      </c>
      <c r="C8" s="676">
        <v>1558134.6548567517</v>
      </c>
      <c r="D8" s="688"/>
      <c r="F8" s="679"/>
      <c r="G8" s="679"/>
    </row>
    <row r="9" spans="1:7">
      <c r="A9" s="384">
        <v>3</v>
      </c>
      <c r="B9" s="407" t="s">
        <v>520</v>
      </c>
      <c r="C9" s="676">
        <v>0</v>
      </c>
      <c r="D9" s="688"/>
      <c r="F9" s="679"/>
      <c r="G9" s="679"/>
    </row>
    <row r="10" spans="1:7">
      <c r="A10" s="384">
        <v>4</v>
      </c>
      <c r="B10" s="384" t="s">
        <v>521</v>
      </c>
      <c r="C10" s="676">
        <f>SUM(C11:C17)</f>
        <v>27950321.732221689</v>
      </c>
      <c r="D10" s="688"/>
      <c r="F10" s="679"/>
      <c r="G10" s="679"/>
    </row>
    <row r="11" spans="1:7">
      <c r="A11" s="384">
        <v>5</v>
      </c>
      <c r="B11" s="406" t="s">
        <v>848</v>
      </c>
      <c r="C11" s="676">
        <v>5497156.2926757503</v>
      </c>
      <c r="D11" s="688"/>
      <c r="F11" s="679"/>
      <c r="G11" s="679"/>
    </row>
    <row r="12" spans="1:7">
      <c r="A12" s="384">
        <v>6</v>
      </c>
      <c r="B12" s="406" t="s">
        <v>522</v>
      </c>
      <c r="C12" s="676">
        <v>709094.63725994679</v>
      </c>
      <c r="D12" s="688"/>
      <c r="F12" s="679"/>
      <c r="G12" s="679"/>
    </row>
    <row r="13" spans="1:7">
      <c r="A13" s="384">
        <v>7</v>
      </c>
      <c r="B13" s="406" t="s">
        <v>525</v>
      </c>
      <c r="C13" s="676">
        <v>20050933</v>
      </c>
      <c r="D13" s="688"/>
      <c r="F13" s="679"/>
      <c r="G13" s="679"/>
    </row>
    <row r="14" spans="1:7">
      <c r="A14" s="384">
        <v>8</v>
      </c>
      <c r="B14" s="406" t="s">
        <v>523</v>
      </c>
      <c r="C14" s="676">
        <v>1290538.8781999999</v>
      </c>
      <c r="D14" s="676">
        <v>1290546.74</v>
      </c>
      <c r="F14" s="679"/>
      <c r="G14" s="679"/>
    </row>
    <row r="15" spans="1:7">
      <c r="A15" s="384">
        <v>9</v>
      </c>
      <c r="B15" s="406" t="s">
        <v>524</v>
      </c>
      <c r="C15" s="676">
        <v>0</v>
      </c>
      <c r="D15" s="678">
        <v>0</v>
      </c>
      <c r="F15" s="679"/>
      <c r="G15" s="679"/>
    </row>
    <row r="16" spans="1:7">
      <c r="A16" s="384">
        <v>10</v>
      </c>
      <c r="B16" s="406" t="s">
        <v>526</v>
      </c>
      <c r="C16" s="676">
        <v>0</v>
      </c>
      <c r="D16" s="676">
        <v>0</v>
      </c>
      <c r="F16" s="679"/>
      <c r="G16" s="679"/>
    </row>
    <row r="17" spans="1:7" ht="25.5">
      <c r="A17" s="384">
        <v>11</v>
      </c>
      <c r="B17" s="406" t="s">
        <v>527</v>
      </c>
      <c r="C17" s="676">
        <v>402598.92408599198</v>
      </c>
      <c r="D17" s="688"/>
      <c r="F17" s="679"/>
      <c r="G17" s="679"/>
    </row>
    <row r="18" spans="1:7">
      <c r="A18" s="387">
        <v>12</v>
      </c>
      <c r="B18" s="405" t="s">
        <v>528</v>
      </c>
      <c r="C18" s="678">
        <f>C7+C8+C9-C10</f>
        <v>91733910.777279675</v>
      </c>
      <c r="D18" s="688"/>
      <c r="F18" s="679"/>
      <c r="G18" s="679"/>
    </row>
    <row r="21" spans="1:7">
      <c r="B21" s="299"/>
    </row>
    <row r="22" spans="1:7">
      <c r="B22" s="299"/>
    </row>
    <row r="23" spans="1:7">
      <c r="B23" s="30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2"/>
  <sheetViews>
    <sheetView showGridLines="0" zoomScale="80" zoomScaleNormal="80" workbookViewId="0"/>
  </sheetViews>
  <sheetFormatPr defaultColWidth="9.140625" defaultRowHeight="12.75"/>
  <cols>
    <col min="1" max="1" width="11.85546875" style="394" bestFit="1" customWidth="1"/>
    <col min="2" max="2" width="63.85546875" style="394" customWidth="1"/>
    <col min="3" max="3" width="17.42578125" style="394" bestFit="1" customWidth="1"/>
    <col min="4" max="18" width="22.140625" style="394" customWidth="1"/>
    <col min="19" max="19" width="23.140625" style="394" bestFit="1" customWidth="1"/>
    <col min="20" max="26" width="22.140625" style="394" customWidth="1"/>
    <col min="27" max="27" width="23.140625" style="394" bestFit="1" customWidth="1"/>
    <col min="28" max="28" width="20" style="394" customWidth="1"/>
    <col min="29" max="16384" width="9.140625" style="394"/>
  </cols>
  <sheetData>
    <row r="1" spans="1:28" ht="13.5">
      <c r="A1" s="299" t="s">
        <v>97</v>
      </c>
      <c r="B1" s="220" t="str">
        <f>Info!C2</f>
        <v>სს "ბანკი ქართუ"</v>
      </c>
    </row>
    <row r="2" spans="1:28">
      <c r="A2" s="299" t="s">
        <v>98</v>
      </c>
      <c r="B2" s="671">
        <f>'1. key ratios'!B2</f>
        <v>45930</v>
      </c>
      <c r="C2" s="395"/>
    </row>
    <row r="3" spans="1:28">
      <c r="A3" s="301" t="s">
        <v>529</v>
      </c>
    </row>
    <row r="5" spans="1:28" ht="15" customHeight="1">
      <c r="A5" s="824" t="s">
        <v>861</v>
      </c>
      <c r="B5" s="825"/>
      <c r="C5" s="830" t="s">
        <v>860</v>
      </c>
      <c r="D5" s="831"/>
      <c r="E5" s="831"/>
      <c r="F5" s="831"/>
      <c r="G5" s="831"/>
      <c r="H5" s="831"/>
      <c r="I5" s="831"/>
      <c r="J5" s="831"/>
      <c r="K5" s="831"/>
      <c r="L5" s="831"/>
      <c r="M5" s="831"/>
      <c r="N5" s="831"/>
      <c r="O5" s="831"/>
      <c r="P5" s="831"/>
      <c r="Q5" s="831"/>
      <c r="R5" s="831"/>
      <c r="S5" s="831"/>
      <c r="T5" s="417"/>
      <c r="U5" s="417"/>
      <c r="V5" s="417"/>
      <c r="W5" s="417"/>
      <c r="X5" s="417"/>
      <c r="Y5" s="417"/>
      <c r="Z5" s="417"/>
      <c r="AA5" s="416"/>
      <c r="AB5" s="409"/>
    </row>
    <row r="6" spans="1:28">
      <c r="A6" s="826"/>
      <c r="B6" s="827"/>
      <c r="C6" s="832" t="s">
        <v>66</v>
      </c>
      <c r="D6" s="834" t="s">
        <v>859</v>
      </c>
      <c r="E6" s="834"/>
      <c r="F6" s="834"/>
      <c r="G6" s="834"/>
      <c r="H6" s="835" t="s">
        <v>858</v>
      </c>
      <c r="I6" s="836"/>
      <c r="J6" s="836"/>
      <c r="K6" s="837"/>
      <c r="L6" s="414"/>
      <c r="M6" s="838" t="s">
        <v>857</v>
      </c>
      <c r="N6" s="838"/>
      <c r="O6" s="838"/>
      <c r="P6" s="838"/>
      <c r="Q6" s="838"/>
      <c r="R6" s="838"/>
      <c r="S6" s="811"/>
      <c r="T6" s="415"/>
      <c r="U6" s="823" t="s">
        <v>856</v>
      </c>
      <c r="V6" s="823"/>
      <c r="W6" s="823"/>
      <c r="X6" s="823"/>
      <c r="Y6" s="823"/>
      <c r="Z6" s="823"/>
      <c r="AA6" s="812"/>
      <c r="AB6" s="414"/>
    </row>
    <row r="7" spans="1:28" ht="25.5">
      <c r="A7" s="828"/>
      <c r="B7" s="829"/>
      <c r="C7" s="833"/>
      <c r="D7" s="413"/>
      <c r="E7" s="391" t="s">
        <v>530</v>
      </c>
      <c r="F7" s="391" t="s">
        <v>854</v>
      </c>
      <c r="G7" s="391" t="s">
        <v>855</v>
      </c>
      <c r="H7" s="412"/>
      <c r="I7" s="391" t="s">
        <v>530</v>
      </c>
      <c r="J7" s="391" t="s">
        <v>854</v>
      </c>
      <c r="K7" s="391" t="s">
        <v>855</v>
      </c>
      <c r="L7" s="411"/>
      <c r="M7" s="391" t="s">
        <v>530</v>
      </c>
      <c r="N7" s="391" t="s">
        <v>854</v>
      </c>
      <c r="O7" s="391" t="s">
        <v>853</v>
      </c>
      <c r="P7" s="391" t="s">
        <v>852</v>
      </c>
      <c r="Q7" s="391" t="s">
        <v>851</v>
      </c>
      <c r="R7" s="391" t="s">
        <v>850</v>
      </c>
      <c r="S7" s="391" t="s">
        <v>849</v>
      </c>
      <c r="T7" s="410"/>
      <c r="U7" s="391" t="s">
        <v>530</v>
      </c>
      <c r="V7" s="391" t="s">
        <v>854</v>
      </c>
      <c r="W7" s="391" t="s">
        <v>853</v>
      </c>
      <c r="X7" s="391" t="s">
        <v>852</v>
      </c>
      <c r="Y7" s="391" t="s">
        <v>851</v>
      </c>
      <c r="Z7" s="391" t="s">
        <v>850</v>
      </c>
      <c r="AA7" s="391" t="s">
        <v>849</v>
      </c>
      <c r="AB7" s="409"/>
    </row>
    <row r="8" spans="1:28">
      <c r="A8" s="408">
        <v>1</v>
      </c>
      <c r="B8" s="387" t="s">
        <v>531</v>
      </c>
      <c r="C8" s="678">
        <v>1068977751.4914625</v>
      </c>
      <c r="D8" s="676">
        <v>854588696.85763192</v>
      </c>
      <c r="E8" s="676">
        <v>3070254.6402479066</v>
      </c>
      <c r="F8" s="676">
        <v>0</v>
      </c>
      <c r="G8" s="676">
        <v>0</v>
      </c>
      <c r="H8" s="676">
        <v>122655143.8565501</v>
      </c>
      <c r="I8" s="676">
        <v>11752415.650414106</v>
      </c>
      <c r="J8" s="676">
        <v>4497743.3167950138</v>
      </c>
      <c r="K8" s="676">
        <v>0</v>
      </c>
      <c r="L8" s="676">
        <v>90647841.328975603</v>
      </c>
      <c r="M8" s="676">
        <v>6367021.6996422214</v>
      </c>
      <c r="N8" s="676">
        <v>8136460.5725380117</v>
      </c>
      <c r="O8" s="676">
        <v>91410.85007999996</v>
      </c>
      <c r="P8" s="676">
        <v>5691461.7162352735</v>
      </c>
      <c r="Q8" s="676">
        <v>8466135.9290734362</v>
      </c>
      <c r="R8" s="676">
        <v>30898712.632946502</v>
      </c>
      <c r="S8" s="676">
        <v>15848288.044602416</v>
      </c>
      <c r="T8" s="676">
        <v>1086069.4483039998</v>
      </c>
      <c r="U8" s="676">
        <v>0</v>
      </c>
      <c r="V8" s="676">
        <v>504532.45123200002</v>
      </c>
      <c r="W8" s="676">
        <v>0</v>
      </c>
      <c r="X8" s="676">
        <v>0</v>
      </c>
      <c r="Y8" s="676">
        <v>0</v>
      </c>
      <c r="Z8" s="676">
        <v>0</v>
      </c>
      <c r="AA8" s="676">
        <v>0</v>
      </c>
    </row>
    <row r="9" spans="1:28">
      <c r="A9" s="384">
        <v>1.1000000000000001</v>
      </c>
      <c r="B9" s="401" t="s">
        <v>532</v>
      </c>
      <c r="C9" s="689">
        <v>0</v>
      </c>
      <c r="D9" s="676">
        <v>0</v>
      </c>
      <c r="E9" s="676">
        <v>0</v>
      </c>
      <c r="F9" s="676">
        <v>0</v>
      </c>
      <c r="G9" s="676">
        <v>0</v>
      </c>
      <c r="H9" s="676">
        <v>0</v>
      </c>
      <c r="I9" s="676">
        <v>0</v>
      </c>
      <c r="J9" s="676">
        <v>0</v>
      </c>
      <c r="K9" s="676">
        <v>0</v>
      </c>
      <c r="L9" s="676">
        <v>0</v>
      </c>
      <c r="M9" s="676">
        <v>0</v>
      </c>
      <c r="N9" s="676">
        <v>0</v>
      </c>
      <c r="O9" s="676">
        <v>0</v>
      </c>
      <c r="P9" s="676">
        <v>0</v>
      </c>
      <c r="Q9" s="676">
        <v>0</v>
      </c>
      <c r="R9" s="676">
        <v>0</v>
      </c>
      <c r="S9" s="676">
        <v>0</v>
      </c>
      <c r="T9" s="676">
        <v>0</v>
      </c>
      <c r="U9" s="676">
        <v>0</v>
      </c>
      <c r="V9" s="676">
        <v>0</v>
      </c>
      <c r="W9" s="676">
        <v>0</v>
      </c>
      <c r="X9" s="676">
        <v>0</v>
      </c>
      <c r="Y9" s="676">
        <v>0</v>
      </c>
      <c r="Z9" s="676">
        <v>0</v>
      </c>
      <c r="AA9" s="676">
        <v>0</v>
      </c>
    </row>
    <row r="10" spans="1:28">
      <c r="A10" s="384">
        <v>1.2</v>
      </c>
      <c r="B10" s="401" t="s">
        <v>533</v>
      </c>
      <c r="C10" s="689">
        <v>0</v>
      </c>
      <c r="D10" s="676">
        <v>0</v>
      </c>
      <c r="E10" s="676">
        <v>0</v>
      </c>
      <c r="F10" s="676">
        <v>0</v>
      </c>
      <c r="G10" s="676">
        <v>0</v>
      </c>
      <c r="H10" s="676">
        <v>0</v>
      </c>
      <c r="I10" s="676">
        <v>0</v>
      </c>
      <c r="J10" s="676">
        <v>0</v>
      </c>
      <c r="K10" s="676">
        <v>0</v>
      </c>
      <c r="L10" s="676">
        <v>0</v>
      </c>
      <c r="M10" s="676">
        <v>0</v>
      </c>
      <c r="N10" s="676">
        <v>0</v>
      </c>
      <c r="O10" s="676">
        <v>0</v>
      </c>
      <c r="P10" s="676">
        <v>0</v>
      </c>
      <c r="Q10" s="676">
        <v>0</v>
      </c>
      <c r="R10" s="676">
        <v>0</v>
      </c>
      <c r="S10" s="676">
        <v>0</v>
      </c>
      <c r="T10" s="676">
        <v>0</v>
      </c>
      <c r="U10" s="676">
        <v>0</v>
      </c>
      <c r="V10" s="676">
        <v>0</v>
      </c>
      <c r="W10" s="676">
        <v>0</v>
      </c>
      <c r="X10" s="676">
        <v>0</v>
      </c>
      <c r="Y10" s="676">
        <v>0</v>
      </c>
      <c r="Z10" s="676">
        <v>0</v>
      </c>
      <c r="AA10" s="676">
        <v>0</v>
      </c>
    </row>
    <row r="11" spans="1:28">
      <c r="A11" s="384">
        <v>1.3</v>
      </c>
      <c r="B11" s="401" t="s">
        <v>534</v>
      </c>
      <c r="C11" s="689">
        <v>0</v>
      </c>
      <c r="D11" s="676">
        <v>0</v>
      </c>
      <c r="E11" s="676">
        <v>0</v>
      </c>
      <c r="F11" s="676">
        <v>0</v>
      </c>
      <c r="G11" s="676">
        <v>0</v>
      </c>
      <c r="H11" s="676">
        <v>0</v>
      </c>
      <c r="I11" s="676">
        <v>0</v>
      </c>
      <c r="J11" s="676">
        <v>0</v>
      </c>
      <c r="K11" s="676">
        <v>0</v>
      </c>
      <c r="L11" s="676">
        <v>0</v>
      </c>
      <c r="M11" s="676">
        <v>0</v>
      </c>
      <c r="N11" s="676">
        <v>0</v>
      </c>
      <c r="O11" s="676">
        <v>0</v>
      </c>
      <c r="P11" s="676">
        <v>0</v>
      </c>
      <c r="Q11" s="676">
        <v>0</v>
      </c>
      <c r="R11" s="676">
        <v>0</v>
      </c>
      <c r="S11" s="676">
        <v>0</v>
      </c>
      <c r="T11" s="676">
        <v>0</v>
      </c>
      <c r="U11" s="676">
        <v>0</v>
      </c>
      <c r="V11" s="676">
        <v>0</v>
      </c>
      <c r="W11" s="676">
        <v>0</v>
      </c>
      <c r="X11" s="676">
        <v>0</v>
      </c>
      <c r="Y11" s="676">
        <v>0</v>
      </c>
      <c r="Z11" s="676">
        <v>0</v>
      </c>
      <c r="AA11" s="676">
        <v>0</v>
      </c>
    </row>
    <row r="12" spans="1:28">
      <c r="A12" s="384">
        <v>1.4</v>
      </c>
      <c r="B12" s="401" t="s">
        <v>535</v>
      </c>
      <c r="C12" s="689">
        <v>21004981.610000003</v>
      </c>
      <c r="D12" s="676">
        <v>21004981.610000003</v>
      </c>
      <c r="E12" s="676">
        <v>0</v>
      </c>
      <c r="F12" s="676">
        <v>0</v>
      </c>
      <c r="G12" s="676">
        <v>0</v>
      </c>
      <c r="H12" s="676">
        <v>0</v>
      </c>
      <c r="I12" s="676">
        <v>0</v>
      </c>
      <c r="J12" s="676">
        <v>0</v>
      </c>
      <c r="K12" s="676">
        <v>0</v>
      </c>
      <c r="L12" s="676">
        <v>0</v>
      </c>
      <c r="M12" s="676">
        <v>0</v>
      </c>
      <c r="N12" s="676">
        <v>0</v>
      </c>
      <c r="O12" s="676">
        <v>0</v>
      </c>
      <c r="P12" s="676">
        <v>0</v>
      </c>
      <c r="Q12" s="676">
        <v>0</v>
      </c>
      <c r="R12" s="676">
        <v>0</v>
      </c>
      <c r="S12" s="676">
        <v>0</v>
      </c>
      <c r="T12" s="676">
        <v>0</v>
      </c>
      <c r="U12" s="676">
        <v>0</v>
      </c>
      <c r="V12" s="676">
        <v>0</v>
      </c>
      <c r="W12" s="676">
        <v>0</v>
      </c>
      <c r="X12" s="676">
        <v>0</v>
      </c>
      <c r="Y12" s="676">
        <v>0</v>
      </c>
      <c r="Z12" s="676">
        <v>0</v>
      </c>
      <c r="AA12" s="676">
        <v>0</v>
      </c>
    </row>
    <row r="13" spans="1:28">
      <c r="A13" s="384">
        <v>1.5</v>
      </c>
      <c r="B13" s="401" t="s">
        <v>536</v>
      </c>
      <c r="C13" s="689">
        <v>947302890.56989968</v>
      </c>
      <c r="D13" s="676">
        <v>746425898.37438166</v>
      </c>
      <c r="E13" s="676">
        <v>1972599.4799959064</v>
      </c>
      <c r="F13" s="676">
        <v>0</v>
      </c>
      <c r="G13" s="676">
        <v>0</v>
      </c>
      <c r="H13" s="676">
        <v>118254851.68282568</v>
      </c>
      <c r="I13" s="676">
        <v>11620781.93366174</v>
      </c>
      <c r="J13" s="676">
        <v>2226698.3449946833</v>
      </c>
      <c r="K13" s="676">
        <v>0</v>
      </c>
      <c r="L13" s="676">
        <v>81536071.064387441</v>
      </c>
      <c r="M13" s="676">
        <v>5888427.9504939504</v>
      </c>
      <c r="N13" s="676">
        <v>8034819.047138012</v>
      </c>
      <c r="O13" s="676">
        <v>0</v>
      </c>
      <c r="P13" s="676">
        <v>5529446.4174352735</v>
      </c>
      <c r="Q13" s="676">
        <v>8461299.8920734357</v>
      </c>
      <c r="R13" s="676">
        <v>30091749.846358504</v>
      </c>
      <c r="S13" s="676">
        <v>10830207.609338416</v>
      </c>
      <c r="T13" s="676">
        <v>1086069.4483039998</v>
      </c>
      <c r="U13" s="676">
        <v>0</v>
      </c>
      <c r="V13" s="676">
        <v>504532.45123200002</v>
      </c>
      <c r="W13" s="676">
        <v>0</v>
      </c>
      <c r="X13" s="676">
        <v>0</v>
      </c>
      <c r="Y13" s="676">
        <v>0</v>
      </c>
      <c r="Z13" s="676">
        <v>0</v>
      </c>
      <c r="AA13" s="676">
        <v>0</v>
      </c>
    </row>
    <row r="14" spans="1:28">
      <c r="A14" s="384">
        <v>1.6</v>
      </c>
      <c r="B14" s="401" t="s">
        <v>537</v>
      </c>
      <c r="C14" s="689">
        <v>100669879.31156275</v>
      </c>
      <c r="D14" s="676">
        <v>87157816.873250201</v>
      </c>
      <c r="E14" s="676">
        <v>1097655.160252</v>
      </c>
      <c r="F14" s="676">
        <v>0</v>
      </c>
      <c r="G14" s="676">
        <v>0</v>
      </c>
      <c r="H14" s="676">
        <v>4400292.173724412</v>
      </c>
      <c r="I14" s="676">
        <v>131633.71675236602</v>
      </c>
      <c r="J14" s="676">
        <v>2271044.9718003306</v>
      </c>
      <c r="K14" s="676">
        <v>0</v>
      </c>
      <c r="L14" s="676">
        <v>9111770.2645881586</v>
      </c>
      <c r="M14" s="676">
        <v>478593.7491482711</v>
      </c>
      <c r="N14" s="676">
        <v>101641.52539999997</v>
      </c>
      <c r="O14" s="676">
        <v>91410.85007999996</v>
      </c>
      <c r="P14" s="676">
        <v>162015.29879999999</v>
      </c>
      <c r="Q14" s="676">
        <v>4836.0370000000039</v>
      </c>
      <c r="R14" s="676">
        <v>806962.78658799955</v>
      </c>
      <c r="S14" s="676">
        <v>5018080.4352640016</v>
      </c>
      <c r="T14" s="676">
        <v>0</v>
      </c>
      <c r="U14" s="676">
        <v>0</v>
      </c>
      <c r="V14" s="676">
        <v>0</v>
      </c>
      <c r="W14" s="676">
        <v>0</v>
      </c>
      <c r="X14" s="676">
        <v>0</v>
      </c>
      <c r="Y14" s="676">
        <v>0</v>
      </c>
      <c r="Z14" s="676">
        <v>0</v>
      </c>
      <c r="AA14" s="676">
        <v>0</v>
      </c>
    </row>
    <row r="15" spans="1:28">
      <c r="A15" s="408">
        <v>2</v>
      </c>
      <c r="B15" s="387" t="s">
        <v>538</v>
      </c>
      <c r="C15" s="678">
        <v>72433428.629999995</v>
      </c>
      <c r="D15" s="676">
        <v>72433428.629999995</v>
      </c>
      <c r="E15" s="676">
        <v>0</v>
      </c>
      <c r="F15" s="676">
        <v>0</v>
      </c>
      <c r="G15" s="676">
        <v>0</v>
      </c>
      <c r="H15" s="676">
        <v>0</v>
      </c>
      <c r="I15" s="676">
        <v>0</v>
      </c>
      <c r="J15" s="676">
        <v>0</v>
      </c>
      <c r="K15" s="676">
        <v>0</v>
      </c>
      <c r="L15" s="676">
        <v>0</v>
      </c>
      <c r="M15" s="676">
        <v>0</v>
      </c>
      <c r="N15" s="676">
        <v>0</v>
      </c>
      <c r="O15" s="676">
        <v>0</v>
      </c>
      <c r="P15" s="676">
        <v>0</v>
      </c>
      <c r="Q15" s="676">
        <v>0</v>
      </c>
      <c r="R15" s="676">
        <v>0</v>
      </c>
      <c r="S15" s="676">
        <v>0</v>
      </c>
      <c r="T15" s="676">
        <v>0</v>
      </c>
      <c r="U15" s="676">
        <v>0</v>
      </c>
      <c r="V15" s="676">
        <v>0</v>
      </c>
      <c r="W15" s="676">
        <v>0</v>
      </c>
      <c r="X15" s="676">
        <v>0</v>
      </c>
      <c r="Y15" s="676">
        <v>0</v>
      </c>
      <c r="Z15" s="676">
        <v>0</v>
      </c>
      <c r="AA15" s="676">
        <v>0</v>
      </c>
    </row>
    <row r="16" spans="1:28">
      <c r="A16" s="384">
        <v>2.1</v>
      </c>
      <c r="B16" s="401" t="s">
        <v>532</v>
      </c>
      <c r="C16" s="689">
        <v>0</v>
      </c>
      <c r="D16" s="676">
        <v>0</v>
      </c>
      <c r="E16" s="676">
        <v>0</v>
      </c>
      <c r="F16" s="676">
        <v>0</v>
      </c>
      <c r="G16" s="676">
        <v>0</v>
      </c>
      <c r="H16" s="676">
        <v>0</v>
      </c>
      <c r="I16" s="676">
        <v>0</v>
      </c>
      <c r="J16" s="676">
        <v>0</v>
      </c>
      <c r="K16" s="676">
        <v>0</v>
      </c>
      <c r="L16" s="676">
        <v>0</v>
      </c>
      <c r="M16" s="676">
        <v>0</v>
      </c>
      <c r="N16" s="676">
        <v>0</v>
      </c>
      <c r="O16" s="676">
        <v>0</v>
      </c>
      <c r="P16" s="676">
        <v>0</v>
      </c>
      <c r="Q16" s="676">
        <v>0</v>
      </c>
      <c r="R16" s="676">
        <v>0</v>
      </c>
      <c r="S16" s="676">
        <v>0</v>
      </c>
      <c r="T16" s="676">
        <v>0</v>
      </c>
      <c r="U16" s="676">
        <v>0</v>
      </c>
      <c r="V16" s="676">
        <v>0</v>
      </c>
      <c r="W16" s="676">
        <v>0</v>
      </c>
      <c r="X16" s="676">
        <v>0</v>
      </c>
      <c r="Y16" s="676">
        <v>0</v>
      </c>
      <c r="Z16" s="676">
        <v>0</v>
      </c>
      <c r="AA16" s="676">
        <v>0</v>
      </c>
    </row>
    <row r="17" spans="1:27">
      <c r="A17" s="384">
        <v>2.2000000000000002</v>
      </c>
      <c r="B17" s="401" t="s">
        <v>533</v>
      </c>
      <c r="C17" s="689">
        <v>23413996.669999998</v>
      </c>
      <c r="D17" s="676">
        <v>23413996.669999998</v>
      </c>
      <c r="E17" s="676">
        <v>0</v>
      </c>
      <c r="F17" s="676">
        <v>0</v>
      </c>
      <c r="G17" s="676">
        <v>0</v>
      </c>
      <c r="H17" s="676">
        <v>0</v>
      </c>
      <c r="I17" s="676">
        <v>0</v>
      </c>
      <c r="J17" s="676">
        <v>0</v>
      </c>
      <c r="K17" s="676">
        <v>0</v>
      </c>
      <c r="L17" s="676">
        <v>0</v>
      </c>
      <c r="M17" s="676">
        <v>0</v>
      </c>
      <c r="N17" s="676">
        <v>0</v>
      </c>
      <c r="O17" s="676">
        <v>0</v>
      </c>
      <c r="P17" s="676">
        <v>0</v>
      </c>
      <c r="Q17" s="676">
        <v>0</v>
      </c>
      <c r="R17" s="676">
        <v>0</v>
      </c>
      <c r="S17" s="676">
        <v>0</v>
      </c>
      <c r="T17" s="676">
        <v>0</v>
      </c>
      <c r="U17" s="676">
        <v>0</v>
      </c>
      <c r="V17" s="676">
        <v>0</v>
      </c>
      <c r="W17" s="676">
        <v>0</v>
      </c>
      <c r="X17" s="676">
        <v>0</v>
      </c>
      <c r="Y17" s="676">
        <v>0</v>
      </c>
      <c r="Z17" s="676">
        <v>0</v>
      </c>
      <c r="AA17" s="676">
        <v>0</v>
      </c>
    </row>
    <row r="18" spans="1:27">
      <c r="A18" s="384">
        <v>2.2999999999999998</v>
      </c>
      <c r="B18" s="401" t="s">
        <v>534</v>
      </c>
      <c r="C18" s="689">
        <v>0</v>
      </c>
      <c r="D18" s="676">
        <v>0</v>
      </c>
      <c r="E18" s="676">
        <v>0</v>
      </c>
      <c r="F18" s="676">
        <v>0</v>
      </c>
      <c r="G18" s="676">
        <v>0</v>
      </c>
      <c r="H18" s="676">
        <v>0</v>
      </c>
      <c r="I18" s="676">
        <v>0</v>
      </c>
      <c r="J18" s="676">
        <v>0</v>
      </c>
      <c r="K18" s="676">
        <v>0</v>
      </c>
      <c r="L18" s="676">
        <v>0</v>
      </c>
      <c r="M18" s="676">
        <v>0</v>
      </c>
      <c r="N18" s="676">
        <v>0</v>
      </c>
      <c r="O18" s="676">
        <v>0</v>
      </c>
      <c r="P18" s="676">
        <v>0</v>
      </c>
      <c r="Q18" s="676">
        <v>0</v>
      </c>
      <c r="R18" s="676">
        <v>0</v>
      </c>
      <c r="S18" s="676">
        <v>0</v>
      </c>
      <c r="T18" s="676">
        <v>0</v>
      </c>
      <c r="U18" s="676">
        <v>0</v>
      </c>
      <c r="V18" s="676">
        <v>0</v>
      </c>
      <c r="W18" s="676">
        <v>0</v>
      </c>
      <c r="X18" s="676">
        <v>0</v>
      </c>
      <c r="Y18" s="676">
        <v>0</v>
      </c>
      <c r="Z18" s="676">
        <v>0</v>
      </c>
      <c r="AA18" s="676">
        <v>0</v>
      </c>
    </row>
    <row r="19" spans="1:27">
      <c r="A19" s="384">
        <v>2.4</v>
      </c>
      <c r="B19" s="401" t="s">
        <v>535</v>
      </c>
      <c r="C19" s="689">
        <v>21055998.030000001</v>
      </c>
      <c r="D19" s="676">
        <v>21055998.030000001</v>
      </c>
      <c r="E19" s="676">
        <v>0</v>
      </c>
      <c r="F19" s="676">
        <v>0</v>
      </c>
      <c r="G19" s="676">
        <v>0</v>
      </c>
      <c r="H19" s="676">
        <v>0</v>
      </c>
      <c r="I19" s="676">
        <v>0</v>
      </c>
      <c r="J19" s="676">
        <v>0</v>
      </c>
      <c r="K19" s="676">
        <v>0</v>
      </c>
      <c r="L19" s="676">
        <v>0</v>
      </c>
      <c r="M19" s="676">
        <v>0</v>
      </c>
      <c r="N19" s="676">
        <v>0</v>
      </c>
      <c r="O19" s="676">
        <v>0</v>
      </c>
      <c r="P19" s="676">
        <v>0</v>
      </c>
      <c r="Q19" s="676">
        <v>0</v>
      </c>
      <c r="R19" s="676">
        <v>0</v>
      </c>
      <c r="S19" s="676">
        <v>0</v>
      </c>
      <c r="T19" s="676">
        <v>0</v>
      </c>
      <c r="U19" s="676">
        <v>0</v>
      </c>
      <c r="V19" s="676">
        <v>0</v>
      </c>
      <c r="W19" s="676">
        <v>0</v>
      </c>
      <c r="X19" s="676">
        <v>0</v>
      </c>
      <c r="Y19" s="676">
        <v>0</v>
      </c>
      <c r="Z19" s="676">
        <v>0</v>
      </c>
      <c r="AA19" s="676">
        <v>0</v>
      </c>
    </row>
    <row r="20" spans="1:27">
      <c r="A20" s="384">
        <v>2.5</v>
      </c>
      <c r="B20" s="401" t="s">
        <v>536</v>
      </c>
      <c r="C20" s="689">
        <v>27963433.93</v>
      </c>
      <c r="D20" s="676">
        <v>27963433.93</v>
      </c>
      <c r="E20" s="676">
        <v>0</v>
      </c>
      <c r="F20" s="676">
        <v>0</v>
      </c>
      <c r="G20" s="676">
        <v>0</v>
      </c>
      <c r="H20" s="676">
        <v>0</v>
      </c>
      <c r="I20" s="676">
        <v>0</v>
      </c>
      <c r="J20" s="676">
        <v>0</v>
      </c>
      <c r="K20" s="676">
        <v>0</v>
      </c>
      <c r="L20" s="676">
        <v>0</v>
      </c>
      <c r="M20" s="676">
        <v>0</v>
      </c>
      <c r="N20" s="676">
        <v>0</v>
      </c>
      <c r="O20" s="676">
        <v>0</v>
      </c>
      <c r="P20" s="676">
        <v>0</v>
      </c>
      <c r="Q20" s="676">
        <v>0</v>
      </c>
      <c r="R20" s="676">
        <v>0</v>
      </c>
      <c r="S20" s="676">
        <v>0</v>
      </c>
      <c r="T20" s="676">
        <v>0</v>
      </c>
      <c r="U20" s="676">
        <v>0</v>
      </c>
      <c r="V20" s="676">
        <v>0</v>
      </c>
      <c r="W20" s="676">
        <v>0</v>
      </c>
      <c r="X20" s="676">
        <v>0</v>
      </c>
      <c r="Y20" s="676">
        <v>0</v>
      </c>
      <c r="Z20" s="676">
        <v>0</v>
      </c>
      <c r="AA20" s="676">
        <v>0</v>
      </c>
    </row>
    <row r="21" spans="1:27">
      <c r="A21" s="384">
        <v>2.6</v>
      </c>
      <c r="B21" s="401" t="s">
        <v>537</v>
      </c>
      <c r="C21" s="689">
        <v>0</v>
      </c>
      <c r="D21" s="676">
        <v>0</v>
      </c>
      <c r="E21" s="676">
        <v>0</v>
      </c>
      <c r="F21" s="676">
        <v>0</v>
      </c>
      <c r="G21" s="676">
        <v>0</v>
      </c>
      <c r="H21" s="676">
        <v>0</v>
      </c>
      <c r="I21" s="676">
        <v>0</v>
      </c>
      <c r="J21" s="676">
        <v>0</v>
      </c>
      <c r="K21" s="676">
        <v>0</v>
      </c>
      <c r="L21" s="676">
        <v>0</v>
      </c>
      <c r="M21" s="676">
        <v>0</v>
      </c>
      <c r="N21" s="676">
        <v>0</v>
      </c>
      <c r="O21" s="676">
        <v>0</v>
      </c>
      <c r="P21" s="676">
        <v>0</v>
      </c>
      <c r="Q21" s="676">
        <v>0</v>
      </c>
      <c r="R21" s="676">
        <v>0</v>
      </c>
      <c r="S21" s="676">
        <v>0</v>
      </c>
      <c r="T21" s="676">
        <v>0</v>
      </c>
      <c r="U21" s="676">
        <v>0</v>
      </c>
      <c r="V21" s="676">
        <v>0</v>
      </c>
      <c r="W21" s="676">
        <v>0</v>
      </c>
      <c r="X21" s="676">
        <v>0</v>
      </c>
      <c r="Y21" s="676">
        <v>0</v>
      </c>
      <c r="Z21" s="676">
        <v>0</v>
      </c>
      <c r="AA21" s="676">
        <v>0</v>
      </c>
    </row>
    <row r="22" spans="1:27">
      <c r="A22" s="408">
        <v>3</v>
      </c>
      <c r="B22" s="387" t="s">
        <v>539</v>
      </c>
      <c r="C22" s="676">
        <v>207591990.51949996</v>
      </c>
      <c r="D22" s="676">
        <v>201553379.44189996</v>
      </c>
      <c r="E22" s="690"/>
      <c r="F22" s="690"/>
      <c r="G22" s="690"/>
      <c r="H22" s="676">
        <v>6038204.0193000007</v>
      </c>
      <c r="I22" s="690"/>
      <c r="J22" s="690"/>
      <c r="K22" s="690"/>
      <c r="L22" s="676">
        <v>407.05829999998673</v>
      </c>
      <c r="M22" s="690"/>
      <c r="N22" s="690"/>
      <c r="O22" s="690"/>
      <c r="P22" s="690"/>
      <c r="Q22" s="690"/>
      <c r="R22" s="690"/>
      <c r="S22" s="690"/>
      <c r="T22" s="676">
        <v>0</v>
      </c>
      <c r="U22" s="690"/>
      <c r="V22" s="690"/>
      <c r="W22" s="690"/>
      <c r="X22" s="690"/>
      <c r="Y22" s="690"/>
      <c r="Z22" s="690"/>
      <c r="AA22" s="690"/>
    </row>
    <row r="23" spans="1:27">
      <c r="A23" s="384">
        <v>3.1</v>
      </c>
      <c r="B23" s="401" t="s">
        <v>532</v>
      </c>
      <c r="C23" s="689">
        <v>0</v>
      </c>
      <c r="D23" s="676">
        <v>0</v>
      </c>
      <c r="E23" s="690"/>
      <c r="F23" s="690"/>
      <c r="G23" s="690"/>
      <c r="H23" s="689">
        <v>0</v>
      </c>
      <c r="I23" s="690"/>
      <c r="J23" s="690"/>
      <c r="K23" s="690"/>
      <c r="L23" s="689">
        <v>0</v>
      </c>
      <c r="M23" s="690"/>
      <c r="N23" s="690"/>
      <c r="O23" s="690"/>
      <c r="P23" s="690"/>
      <c r="Q23" s="690"/>
      <c r="R23" s="690"/>
      <c r="S23" s="690"/>
      <c r="T23" s="689">
        <v>0</v>
      </c>
      <c r="U23" s="690"/>
      <c r="V23" s="690"/>
      <c r="W23" s="690"/>
      <c r="X23" s="690"/>
      <c r="Y23" s="690"/>
      <c r="Z23" s="690"/>
      <c r="AA23" s="690"/>
    </row>
    <row r="24" spans="1:27">
      <c r="A24" s="384">
        <v>3.2</v>
      </c>
      <c r="B24" s="401" t="s">
        <v>533</v>
      </c>
      <c r="C24" s="689">
        <v>0</v>
      </c>
      <c r="D24" s="676">
        <v>0</v>
      </c>
      <c r="E24" s="690"/>
      <c r="F24" s="690"/>
      <c r="G24" s="690"/>
      <c r="H24" s="689">
        <v>0</v>
      </c>
      <c r="I24" s="690"/>
      <c r="J24" s="690"/>
      <c r="K24" s="690"/>
      <c r="L24" s="689">
        <v>0</v>
      </c>
      <c r="M24" s="690"/>
      <c r="N24" s="690"/>
      <c r="O24" s="690"/>
      <c r="P24" s="690"/>
      <c r="Q24" s="690"/>
      <c r="R24" s="690"/>
      <c r="S24" s="690"/>
      <c r="T24" s="689">
        <v>0</v>
      </c>
      <c r="U24" s="690"/>
      <c r="V24" s="690"/>
      <c r="W24" s="690"/>
      <c r="X24" s="690"/>
      <c r="Y24" s="690"/>
      <c r="Z24" s="690"/>
      <c r="AA24" s="690"/>
    </row>
    <row r="25" spans="1:27">
      <c r="A25" s="384">
        <v>3.3</v>
      </c>
      <c r="B25" s="401" t="s">
        <v>534</v>
      </c>
      <c r="C25" s="689">
        <v>0</v>
      </c>
      <c r="D25" s="676">
        <v>0</v>
      </c>
      <c r="E25" s="690"/>
      <c r="F25" s="690"/>
      <c r="G25" s="690"/>
      <c r="H25" s="689">
        <v>0</v>
      </c>
      <c r="I25" s="690"/>
      <c r="J25" s="690"/>
      <c r="K25" s="690"/>
      <c r="L25" s="689">
        <v>0</v>
      </c>
      <c r="M25" s="690"/>
      <c r="N25" s="690"/>
      <c r="O25" s="690"/>
      <c r="P25" s="690"/>
      <c r="Q25" s="690"/>
      <c r="R25" s="690"/>
      <c r="S25" s="690"/>
      <c r="T25" s="689">
        <v>0</v>
      </c>
      <c r="U25" s="690"/>
      <c r="V25" s="690"/>
      <c r="W25" s="690"/>
      <c r="X25" s="690"/>
      <c r="Y25" s="690"/>
      <c r="Z25" s="690"/>
      <c r="AA25" s="690"/>
    </row>
    <row r="26" spans="1:27">
      <c r="A26" s="384">
        <v>3.4</v>
      </c>
      <c r="B26" s="401" t="s">
        <v>535</v>
      </c>
      <c r="C26" s="689">
        <v>2027749.45</v>
      </c>
      <c r="D26" s="676">
        <v>2027749.45</v>
      </c>
      <c r="E26" s="690"/>
      <c r="F26" s="690"/>
      <c r="G26" s="690"/>
      <c r="H26" s="689">
        <v>0</v>
      </c>
      <c r="I26" s="690"/>
      <c r="J26" s="690"/>
      <c r="K26" s="690"/>
      <c r="L26" s="689">
        <v>0</v>
      </c>
      <c r="M26" s="690"/>
      <c r="N26" s="690"/>
      <c r="O26" s="690"/>
      <c r="P26" s="690"/>
      <c r="Q26" s="690"/>
      <c r="R26" s="690"/>
      <c r="S26" s="690"/>
      <c r="T26" s="689">
        <v>0</v>
      </c>
      <c r="U26" s="690"/>
      <c r="V26" s="690"/>
      <c r="W26" s="690"/>
      <c r="X26" s="690"/>
      <c r="Y26" s="690"/>
      <c r="Z26" s="690"/>
      <c r="AA26" s="690"/>
    </row>
    <row r="27" spans="1:27">
      <c r="A27" s="384">
        <v>3.5</v>
      </c>
      <c r="B27" s="401" t="s">
        <v>536</v>
      </c>
      <c r="C27" s="689">
        <v>202480688.94039997</v>
      </c>
      <c r="D27" s="676">
        <v>196451379.08779997</v>
      </c>
      <c r="E27" s="690"/>
      <c r="F27" s="690"/>
      <c r="G27" s="690"/>
      <c r="H27" s="689">
        <v>6029309.8526000008</v>
      </c>
      <c r="I27" s="690"/>
      <c r="J27" s="690"/>
      <c r="K27" s="690"/>
      <c r="L27" s="689">
        <v>0</v>
      </c>
      <c r="M27" s="690"/>
      <c r="N27" s="690"/>
      <c r="O27" s="690"/>
      <c r="P27" s="690"/>
      <c r="Q27" s="690"/>
      <c r="R27" s="690"/>
      <c r="S27" s="690"/>
      <c r="T27" s="689">
        <v>0</v>
      </c>
      <c r="U27" s="690"/>
      <c r="V27" s="690"/>
      <c r="W27" s="690"/>
      <c r="X27" s="690"/>
      <c r="Y27" s="690"/>
      <c r="Z27" s="690"/>
      <c r="AA27" s="690"/>
    </row>
    <row r="28" spans="1:27">
      <c r="A28" s="384">
        <v>3.6</v>
      </c>
      <c r="B28" s="401" t="s">
        <v>537</v>
      </c>
      <c r="C28" s="689">
        <v>3083552.1290999982</v>
      </c>
      <c r="D28" s="676">
        <v>3074250.904099999</v>
      </c>
      <c r="E28" s="690"/>
      <c r="F28" s="690"/>
      <c r="G28" s="690"/>
      <c r="H28" s="689">
        <v>8894.1667000000016</v>
      </c>
      <c r="I28" s="690"/>
      <c r="J28" s="690"/>
      <c r="K28" s="690"/>
      <c r="L28" s="689">
        <v>407.05829999998673</v>
      </c>
      <c r="M28" s="690"/>
      <c r="N28" s="690"/>
      <c r="O28" s="690"/>
      <c r="P28" s="690"/>
      <c r="Q28" s="690"/>
      <c r="R28" s="690"/>
      <c r="S28" s="690"/>
      <c r="T28" s="689">
        <v>0</v>
      </c>
      <c r="U28" s="690"/>
      <c r="V28" s="690"/>
      <c r="W28" s="690"/>
      <c r="X28" s="690"/>
      <c r="Y28" s="690"/>
      <c r="Z28" s="690"/>
      <c r="AA28" s="690"/>
    </row>
    <row r="31" spans="1:27">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row>
    <row r="32" spans="1:27">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row>
    <row r="33" spans="3:27">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row>
    <row r="34" spans="3:27">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row>
    <row r="35" spans="3:27">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row>
    <row r="36" spans="3:27">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row>
    <row r="37" spans="3:27">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row>
    <row r="38" spans="3:27">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row>
    <row r="39" spans="3:27">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row>
    <row r="40" spans="3:27">
      <c r="C40" s="691"/>
      <c r="D40" s="691"/>
      <c r="E40" s="691"/>
      <c r="F40" s="691"/>
      <c r="G40" s="691"/>
      <c r="H40" s="691"/>
      <c r="I40" s="691"/>
      <c r="J40" s="691"/>
      <c r="K40" s="691"/>
      <c r="L40" s="691"/>
      <c r="M40" s="691"/>
      <c r="N40" s="691"/>
      <c r="O40" s="691"/>
      <c r="P40" s="691"/>
      <c r="Q40" s="691"/>
      <c r="R40" s="691"/>
      <c r="S40" s="691"/>
      <c r="T40" s="691"/>
      <c r="U40" s="691"/>
      <c r="V40" s="691"/>
      <c r="W40" s="691"/>
      <c r="X40" s="691"/>
      <c r="Y40" s="691"/>
      <c r="Z40" s="691"/>
      <c r="AA40" s="691"/>
    </row>
    <row r="41" spans="3:27">
      <c r="C41" s="691"/>
      <c r="D41" s="691"/>
      <c r="E41" s="691"/>
      <c r="F41" s="691"/>
      <c r="G41" s="691"/>
      <c r="H41" s="691"/>
      <c r="I41" s="691"/>
      <c r="J41" s="691"/>
      <c r="K41" s="691"/>
      <c r="L41" s="691"/>
      <c r="M41" s="691"/>
      <c r="N41" s="691"/>
      <c r="O41" s="691"/>
      <c r="P41" s="691"/>
      <c r="Q41" s="691"/>
      <c r="R41" s="691"/>
      <c r="S41" s="691"/>
      <c r="T41" s="691"/>
      <c r="U41" s="691"/>
      <c r="V41" s="691"/>
      <c r="W41" s="691"/>
      <c r="X41" s="691"/>
      <c r="Y41" s="691"/>
      <c r="Z41" s="691"/>
      <c r="AA41" s="691"/>
    </row>
    <row r="42" spans="3:27">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row>
    <row r="43" spans="3:27">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row>
    <row r="44" spans="3:27">
      <c r="C44" s="691"/>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row>
    <row r="45" spans="3:27">
      <c r="C45" s="691"/>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row>
    <row r="46" spans="3:27">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row>
    <row r="47" spans="3:27">
      <c r="C47" s="691"/>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row>
    <row r="48" spans="3:27">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row>
    <row r="49" spans="3:27">
      <c r="C49" s="691"/>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row>
    <row r="50" spans="3:27">
      <c r="C50" s="691"/>
      <c r="D50" s="691"/>
      <c r="E50" s="691"/>
      <c r="F50" s="691"/>
      <c r="G50" s="691"/>
      <c r="H50" s="691"/>
      <c r="I50" s="691"/>
      <c r="J50" s="691"/>
      <c r="K50" s="691"/>
      <c r="L50" s="691"/>
      <c r="M50" s="691"/>
      <c r="N50" s="691"/>
      <c r="O50" s="691"/>
      <c r="P50" s="691"/>
      <c r="Q50" s="691"/>
      <c r="R50" s="691"/>
      <c r="S50" s="691"/>
      <c r="T50" s="691"/>
      <c r="U50" s="691"/>
      <c r="V50" s="691"/>
      <c r="W50" s="691"/>
      <c r="X50" s="691"/>
      <c r="Y50" s="691"/>
      <c r="Z50" s="691"/>
      <c r="AA50" s="691"/>
    </row>
    <row r="51" spans="3:27">
      <c r="C51" s="691"/>
      <c r="D51" s="691"/>
      <c r="E51" s="691"/>
      <c r="F51" s="691"/>
      <c r="G51" s="691"/>
      <c r="H51" s="691"/>
      <c r="I51" s="691"/>
      <c r="J51" s="691"/>
      <c r="K51" s="691"/>
      <c r="L51" s="691"/>
      <c r="M51" s="691"/>
      <c r="N51" s="691"/>
      <c r="O51" s="691"/>
      <c r="P51" s="691"/>
      <c r="Q51" s="691"/>
      <c r="R51" s="691"/>
      <c r="S51" s="691"/>
      <c r="T51" s="691"/>
      <c r="U51" s="691"/>
      <c r="V51" s="691"/>
      <c r="W51" s="691"/>
      <c r="X51" s="691"/>
      <c r="Y51" s="691"/>
      <c r="Z51" s="691"/>
      <c r="AA51" s="691"/>
    </row>
    <row r="52" spans="3:27">
      <c r="C52" s="691"/>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6"/>
  <sheetViews>
    <sheetView showGridLines="0" zoomScale="80" zoomScaleNormal="80" workbookViewId="0"/>
  </sheetViews>
  <sheetFormatPr defaultColWidth="9.140625" defaultRowHeight="12.75"/>
  <cols>
    <col min="1" max="1" width="11.85546875" style="394" bestFit="1" customWidth="1"/>
    <col min="2" max="2" width="90.140625" style="394" bestFit="1" customWidth="1"/>
    <col min="3" max="3" width="20.140625" style="394" customWidth="1"/>
    <col min="4" max="4" width="22.140625" style="394" customWidth="1"/>
    <col min="5" max="7" width="17.140625" style="394" customWidth="1"/>
    <col min="8" max="8" width="22.140625" style="394" customWidth="1"/>
    <col min="9" max="10" width="17.140625" style="394" customWidth="1"/>
    <col min="11" max="27" width="22.140625" style="394" customWidth="1"/>
    <col min="28" max="16384" width="9.140625" style="394"/>
  </cols>
  <sheetData>
    <row r="1" spans="1:27" ht="13.5">
      <c r="A1" s="299" t="s">
        <v>97</v>
      </c>
      <c r="B1" s="220" t="str">
        <f>Info!C2</f>
        <v>სს "ბანკი ქართუ"</v>
      </c>
    </row>
    <row r="2" spans="1:27">
      <c r="A2" s="299" t="s">
        <v>98</v>
      </c>
      <c r="B2" s="671">
        <f>'1. key ratios'!B2</f>
        <v>45930</v>
      </c>
    </row>
    <row r="3" spans="1:27">
      <c r="A3" s="301" t="s">
        <v>540</v>
      </c>
      <c r="C3" s="396"/>
    </row>
    <row r="4" spans="1:27" ht="13.5" thickBot="1">
      <c r="A4" s="301"/>
      <c r="B4" s="396"/>
      <c r="C4" s="396"/>
    </row>
    <row r="5" spans="1:27" ht="13.5" customHeight="1">
      <c r="A5" s="843" t="s">
        <v>868</v>
      </c>
      <c r="B5" s="844"/>
      <c r="C5" s="840" t="s">
        <v>541</v>
      </c>
      <c r="D5" s="841"/>
      <c r="E5" s="841"/>
      <c r="F5" s="841"/>
      <c r="G5" s="841"/>
      <c r="H5" s="841"/>
      <c r="I5" s="841"/>
      <c r="J5" s="841"/>
      <c r="K5" s="841"/>
      <c r="L5" s="841"/>
      <c r="M5" s="841"/>
      <c r="N5" s="841"/>
      <c r="O5" s="841"/>
      <c r="P5" s="841"/>
      <c r="Q5" s="841"/>
      <c r="R5" s="841"/>
      <c r="S5" s="841"/>
      <c r="T5" s="841"/>
      <c r="U5" s="841"/>
      <c r="V5" s="841"/>
      <c r="W5" s="841"/>
      <c r="X5" s="841"/>
      <c r="Y5" s="841"/>
      <c r="Z5" s="841"/>
      <c r="AA5" s="842"/>
    </row>
    <row r="6" spans="1:27" ht="12" customHeight="1">
      <c r="A6" s="845"/>
      <c r="B6" s="846"/>
      <c r="C6" s="849" t="s">
        <v>66</v>
      </c>
      <c r="D6" s="810" t="s">
        <v>859</v>
      </c>
      <c r="E6" s="810"/>
      <c r="F6" s="810"/>
      <c r="G6" s="810"/>
      <c r="H6" s="835" t="s">
        <v>858</v>
      </c>
      <c r="I6" s="836"/>
      <c r="J6" s="836"/>
      <c r="K6" s="836"/>
      <c r="L6" s="415"/>
      <c r="M6" s="823" t="s">
        <v>857</v>
      </c>
      <c r="N6" s="823"/>
      <c r="O6" s="823"/>
      <c r="P6" s="823"/>
      <c r="Q6" s="823"/>
      <c r="R6" s="823"/>
      <c r="S6" s="812"/>
      <c r="T6" s="415"/>
      <c r="U6" s="823" t="s">
        <v>856</v>
      </c>
      <c r="V6" s="823"/>
      <c r="W6" s="823"/>
      <c r="X6" s="823"/>
      <c r="Y6" s="823"/>
      <c r="Z6" s="823"/>
      <c r="AA6" s="839"/>
    </row>
    <row r="7" spans="1:27" ht="38.25">
      <c r="A7" s="847"/>
      <c r="B7" s="848"/>
      <c r="C7" s="850"/>
      <c r="D7" s="413"/>
      <c r="E7" s="391" t="s">
        <v>530</v>
      </c>
      <c r="F7" s="391" t="s">
        <v>854</v>
      </c>
      <c r="G7" s="391" t="s">
        <v>855</v>
      </c>
      <c r="H7" s="395"/>
      <c r="I7" s="391" t="s">
        <v>530</v>
      </c>
      <c r="J7" s="391" t="s">
        <v>854</v>
      </c>
      <c r="K7" s="391" t="s">
        <v>855</v>
      </c>
      <c r="L7" s="410"/>
      <c r="M7" s="391" t="s">
        <v>530</v>
      </c>
      <c r="N7" s="391" t="s">
        <v>867</v>
      </c>
      <c r="O7" s="391" t="s">
        <v>866</v>
      </c>
      <c r="P7" s="391" t="s">
        <v>865</v>
      </c>
      <c r="Q7" s="391" t="s">
        <v>864</v>
      </c>
      <c r="R7" s="391" t="s">
        <v>863</v>
      </c>
      <c r="S7" s="391" t="s">
        <v>849</v>
      </c>
      <c r="T7" s="410"/>
      <c r="U7" s="391" t="s">
        <v>530</v>
      </c>
      <c r="V7" s="391" t="s">
        <v>867</v>
      </c>
      <c r="W7" s="391" t="s">
        <v>866</v>
      </c>
      <c r="X7" s="391" t="s">
        <v>865</v>
      </c>
      <c r="Y7" s="391" t="s">
        <v>864</v>
      </c>
      <c r="Z7" s="391" t="s">
        <v>863</v>
      </c>
      <c r="AA7" s="391" t="s">
        <v>849</v>
      </c>
    </row>
    <row r="8" spans="1:27">
      <c r="A8" s="436">
        <v>1</v>
      </c>
      <c r="B8" s="435" t="s">
        <v>531</v>
      </c>
      <c r="C8" s="706">
        <v>1068977751.4914641</v>
      </c>
      <c r="D8" s="676">
        <v>854588696.85763216</v>
      </c>
      <c r="E8" s="676">
        <v>3070254.6402479066</v>
      </c>
      <c r="F8" s="676">
        <v>0</v>
      </c>
      <c r="G8" s="676">
        <v>0</v>
      </c>
      <c r="H8" s="676">
        <v>122655143.85655011</v>
      </c>
      <c r="I8" s="676">
        <v>11752415.650414106</v>
      </c>
      <c r="J8" s="676">
        <v>4497743.316795012</v>
      </c>
      <c r="K8" s="676">
        <v>0</v>
      </c>
      <c r="L8" s="676">
        <v>90647841.328975827</v>
      </c>
      <c r="M8" s="676">
        <v>6367021.6996422214</v>
      </c>
      <c r="N8" s="676">
        <v>8136460.5725380098</v>
      </c>
      <c r="O8" s="676">
        <v>91410.85007999996</v>
      </c>
      <c r="P8" s="676">
        <v>5691461.7162352744</v>
      </c>
      <c r="Q8" s="676">
        <v>8466135.9290734399</v>
      </c>
      <c r="R8" s="676">
        <v>30898712.632946506</v>
      </c>
      <c r="S8" s="676">
        <v>15848288.044602416</v>
      </c>
      <c r="T8" s="676">
        <v>1086069.4483039998</v>
      </c>
      <c r="U8" s="676">
        <v>0</v>
      </c>
      <c r="V8" s="676">
        <v>504532.45123200002</v>
      </c>
      <c r="W8" s="676">
        <v>0</v>
      </c>
      <c r="X8" s="676">
        <v>0</v>
      </c>
      <c r="Y8" s="676">
        <v>0</v>
      </c>
      <c r="Z8" s="676">
        <v>0</v>
      </c>
      <c r="AA8" s="692">
        <v>0</v>
      </c>
    </row>
    <row r="9" spans="1:27">
      <c r="A9" s="428">
        <v>1.1000000000000001</v>
      </c>
      <c r="B9" s="434" t="s">
        <v>542</v>
      </c>
      <c r="C9" s="693">
        <v>1019302285.2770058</v>
      </c>
      <c r="D9" s="676">
        <v>819153759.33185625</v>
      </c>
      <c r="E9" s="676">
        <v>2849208.9802479064</v>
      </c>
      <c r="F9" s="676">
        <v>0</v>
      </c>
      <c r="G9" s="676">
        <v>0</v>
      </c>
      <c r="H9" s="676">
        <v>117267774.56256346</v>
      </c>
      <c r="I9" s="676">
        <v>10678396.493319353</v>
      </c>
      <c r="J9" s="676">
        <v>4497743.316795012</v>
      </c>
      <c r="K9" s="676">
        <v>0</v>
      </c>
      <c r="L9" s="676">
        <v>81794681.934281781</v>
      </c>
      <c r="M9" s="676">
        <v>6367021.6996422214</v>
      </c>
      <c r="N9" s="676">
        <v>8136209.4567380119</v>
      </c>
      <c r="O9" s="676">
        <v>86281.510279999988</v>
      </c>
      <c r="P9" s="676">
        <v>5591253.6674352735</v>
      </c>
      <c r="Q9" s="676">
        <v>8461096.8820734359</v>
      </c>
      <c r="R9" s="676">
        <v>30795229.988446496</v>
      </c>
      <c r="S9" s="676">
        <v>15764085.453202423</v>
      </c>
      <c r="T9" s="676">
        <v>1086069.4483039998</v>
      </c>
      <c r="U9" s="676">
        <v>0</v>
      </c>
      <c r="V9" s="676">
        <v>504532.45123200002</v>
      </c>
      <c r="W9" s="676">
        <v>0</v>
      </c>
      <c r="X9" s="676">
        <v>0</v>
      </c>
      <c r="Y9" s="676">
        <v>0</v>
      </c>
      <c r="Z9" s="676">
        <v>0</v>
      </c>
      <c r="AA9" s="692">
        <v>0</v>
      </c>
    </row>
    <row r="10" spans="1:27">
      <c r="A10" s="432" t="s">
        <v>146</v>
      </c>
      <c r="B10" s="433" t="s">
        <v>543</v>
      </c>
      <c r="C10" s="694">
        <v>944419398.98619735</v>
      </c>
      <c r="D10" s="676">
        <v>749166842.81855154</v>
      </c>
      <c r="E10" s="676">
        <v>1895173.8696519062</v>
      </c>
      <c r="F10" s="676">
        <v>0</v>
      </c>
      <c r="G10" s="676">
        <v>0</v>
      </c>
      <c r="H10" s="676">
        <v>117267774.56256346</v>
      </c>
      <c r="I10" s="676">
        <v>10678396.493319353</v>
      </c>
      <c r="J10" s="676">
        <v>4497743.316795012</v>
      </c>
      <c r="K10" s="676">
        <v>0</v>
      </c>
      <c r="L10" s="676">
        <v>76898712.156778425</v>
      </c>
      <c r="M10" s="676">
        <v>6360991.0511499504</v>
      </c>
      <c r="N10" s="676">
        <v>8034802.7967380118</v>
      </c>
      <c r="O10" s="676">
        <v>86281.510279999988</v>
      </c>
      <c r="P10" s="676">
        <v>4589539.4547312735</v>
      </c>
      <c r="Q10" s="676">
        <v>8461096.8820734359</v>
      </c>
      <c r="R10" s="676">
        <v>29954851.088446498</v>
      </c>
      <c r="S10" s="676">
        <v>15456877.843202423</v>
      </c>
      <c r="T10" s="676">
        <v>1086069.4483039998</v>
      </c>
      <c r="U10" s="676">
        <v>0</v>
      </c>
      <c r="V10" s="676">
        <v>504532.45123200002</v>
      </c>
      <c r="W10" s="676">
        <v>0</v>
      </c>
      <c r="X10" s="676">
        <v>0</v>
      </c>
      <c r="Y10" s="676">
        <v>0</v>
      </c>
      <c r="Z10" s="676">
        <v>0</v>
      </c>
      <c r="AA10" s="692">
        <v>0</v>
      </c>
    </row>
    <row r="11" spans="1:27">
      <c r="A11" s="430" t="s">
        <v>544</v>
      </c>
      <c r="B11" s="431" t="s">
        <v>545</v>
      </c>
      <c r="C11" s="695">
        <v>387745030.65601337</v>
      </c>
      <c r="D11" s="676">
        <v>328737163.39360517</v>
      </c>
      <c r="E11" s="676">
        <v>1801163.5841679063</v>
      </c>
      <c r="F11" s="676">
        <v>0</v>
      </c>
      <c r="G11" s="676">
        <v>0</v>
      </c>
      <c r="H11" s="676">
        <v>16711120.961728893</v>
      </c>
      <c r="I11" s="676">
        <v>7817768.8150073513</v>
      </c>
      <c r="J11" s="676">
        <v>1255969.9246995435</v>
      </c>
      <c r="K11" s="676">
        <v>0</v>
      </c>
      <c r="L11" s="676">
        <v>41210676.852375224</v>
      </c>
      <c r="M11" s="676">
        <v>5926316.1404939508</v>
      </c>
      <c r="N11" s="676">
        <v>8034802.7967380118</v>
      </c>
      <c r="O11" s="676">
        <v>86281.510279999988</v>
      </c>
      <c r="P11" s="676">
        <v>3847607.0920000002</v>
      </c>
      <c r="Q11" s="676">
        <v>4309470.9967359994</v>
      </c>
      <c r="R11" s="676">
        <v>1667128.7408</v>
      </c>
      <c r="S11" s="676">
        <v>13977420.215170421</v>
      </c>
      <c r="T11" s="676">
        <v>1086069.4483039998</v>
      </c>
      <c r="U11" s="676">
        <v>0</v>
      </c>
      <c r="V11" s="676">
        <v>504532.45123200002</v>
      </c>
      <c r="W11" s="676">
        <v>0</v>
      </c>
      <c r="X11" s="676">
        <v>0</v>
      </c>
      <c r="Y11" s="676">
        <v>0</v>
      </c>
      <c r="Z11" s="676">
        <v>0</v>
      </c>
      <c r="AA11" s="692">
        <v>0</v>
      </c>
    </row>
    <row r="12" spans="1:27">
      <c r="A12" s="430" t="s">
        <v>546</v>
      </c>
      <c r="B12" s="431" t="s">
        <v>547</v>
      </c>
      <c r="C12" s="695">
        <v>45933251.349722572</v>
      </c>
      <c r="D12" s="676">
        <v>36734114.147712812</v>
      </c>
      <c r="E12" s="676">
        <v>0</v>
      </c>
      <c r="F12" s="676">
        <v>0</v>
      </c>
      <c r="G12" s="676">
        <v>0</v>
      </c>
      <c r="H12" s="676">
        <v>4672508.6199999992</v>
      </c>
      <c r="I12" s="676">
        <v>2288488.0799999996</v>
      </c>
      <c r="J12" s="676">
        <v>1710607.4500000002</v>
      </c>
      <c r="K12" s="676">
        <v>0</v>
      </c>
      <c r="L12" s="676">
        <v>4526628.5820097663</v>
      </c>
      <c r="M12" s="676">
        <v>434674.91065600002</v>
      </c>
      <c r="N12" s="676">
        <v>0</v>
      </c>
      <c r="O12" s="676">
        <v>0</v>
      </c>
      <c r="P12" s="676">
        <v>741932.36273127305</v>
      </c>
      <c r="Q12" s="676">
        <v>0</v>
      </c>
      <c r="R12" s="676">
        <v>1773158.3130544941</v>
      </c>
      <c r="S12" s="676">
        <v>984240.82556799985</v>
      </c>
      <c r="T12" s="676">
        <v>0</v>
      </c>
      <c r="U12" s="676">
        <v>0</v>
      </c>
      <c r="V12" s="676">
        <v>0</v>
      </c>
      <c r="W12" s="676">
        <v>0</v>
      </c>
      <c r="X12" s="676">
        <v>0</v>
      </c>
      <c r="Y12" s="676">
        <v>0</v>
      </c>
      <c r="Z12" s="676">
        <v>0</v>
      </c>
      <c r="AA12" s="692">
        <v>0</v>
      </c>
    </row>
    <row r="13" spans="1:27">
      <c r="A13" s="430" t="s">
        <v>548</v>
      </c>
      <c r="B13" s="431" t="s">
        <v>549</v>
      </c>
      <c r="C13" s="695">
        <v>89902386.919136971</v>
      </c>
      <c r="D13" s="676">
        <v>81882426.798729509</v>
      </c>
      <c r="E13" s="676">
        <v>0</v>
      </c>
      <c r="F13" s="676">
        <v>0</v>
      </c>
      <c r="G13" s="676">
        <v>0</v>
      </c>
      <c r="H13" s="676">
        <v>8019960.1204074705</v>
      </c>
      <c r="I13" s="676">
        <v>572139.59831200005</v>
      </c>
      <c r="J13" s="676">
        <v>1531165.9420954704</v>
      </c>
      <c r="K13" s="676">
        <v>0</v>
      </c>
      <c r="L13" s="676">
        <v>0</v>
      </c>
      <c r="M13" s="676">
        <v>0</v>
      </c>
      <c r="N13" s="676">
        <v>0</v>
      </c>
      <c r="O13" s="676">
        <v>0</v>
      </c>
      <c r="P13" s="676">
        <v>0</v>
      </c>
      <c r="Q13" s="676">
        <v>0</v>
      </c>
      <c r="R13" s="676">
        <v>0</v>
      </c>
      <c r="S13" s="676">
        <v>0</v>
      </c>
      <c r="T13" s="676">
        <v>0</v>
      </c>
      <c r="U13" s="676">
        <v>0</v>
      </c>
      <c r="V13" s="676">
        <v>0</v>
      </c>
      <c r="W13" s="676">
        <v>0</v>
      </c>
      <c r="X13" s="676">
        <v>0</v>
      </c>
      <c r="Y13" s="676">
        <v>0</v>
      </c>
      <c r="Z13" s="676">
        <v>0</v>
      </c>
      <c r="AA13" s="692">
        <v>0</v>
      </c>
    </row>
    <row r="14" spans="1:27">
      <c r="A14" s="430" t="s">
        <v>550</v>
      </c>
      <c r="B14" s="431" t="s">
        <v>551</v>
      </c>
      <c r="C14" s="695">
        <v>420838730.06132329</v>
      </c>
      <c r="D14" s="676">
        <v>301813138.47850245</v>
      </c>
      <c r="E14" s="676">
        <v>94010.285483999993</v>
      </c>
      <c r="F14" s="676">
        <v>0</v>
      </c>
      <c r="G14" s="676">
        <v>0</v>
      </c>
      <c r="H14" s="676">
        <v>87864184.860427022</v>
      </c>
      <c r="I14" s="676">
        <v>0</v>
      </c>
      <c r="J14" s="676">
        <v>0</v>
      </c>
      <c r="K14" s="676">
        <v>0</v>
      </c>
      <c r="L14" s="676">
        <v>31161406.722393434</v>
      </c>
      <c r="M14" s="676">
        <v>0</v>
      </c>
      <c r="N14" s="676">
        <v>0</v>
      </c>
      <c r="O14" s="676">
        <v>0</v>
      </c>
      <c r="P14" s="676">
        <v>0</v>
      </c>
      <c r="Q14" s="676">
        <v>4151625.8853374347</v>
      </c>
      <c r="R14" s="676">
        <v>26514564.034591999</v>
      </c>
      <c r="S14" s="676">
        <v>495216.80246400001</v>
      </c>
      <c r="T14" s="676">
        <v>0</v>
      </c>
      <c r="U14" s="676">
        <v>0</v>
      </c>
      <c r="V14" s="676">
        <v>0</v>
      </c>
      <c r="W14" s="676">
        <v>0</v>
      </c>
      <c r="X14" s="676">
        <v>0</v>
      </c>
      <c r="Y14" s="676">
        <v>0</v>
      </c>
      <c r="Z14" s="676">
        <v>0</v>
      </c>
      <c r="AA14" s="692">
        <v>0</v>
      </c>
    </row>
    <row r="15" spans="1:27">
      <c r="A15" s="429">
        <v>1.2</v>
      </c>
      <c r="B15" s="427" t="s">
        <v>862</v>
      </c>
      <c r="C15" s="693">
        <v>31192958.62067534</v>
      </c>
      <c r="D15" s="676">
        <v>3964128.7921230784</v>
      </c>
      <c r="E15" s="676">
        <v>8421.2312264661014</v>
      </c>
      <c r="F15" s="676">
        <v>0</v>
      </c>
      <c r="G15" s="676">
        <v>0</v>
      </c>
      <c r="H15" s="676">
        <v>10179802.865250133</v>
      </c>
      <c r="I15" s="676">
        <v>94568.863383844611</v>
      </c>
      <c r="J15" s="676">
        <v>83934.164881498102</v>
      </c>
      <c r="K15" s="676">
        <v>0</v>
      </c>
      <c r="L15" s="676">
        <v>17045275.673990138</v>
      </c>
      <c r="M15" s="676">
        <v>60658.283502731967</v>
      </c>
      <c r="N15" s="676">
        <v>40681.047280810068</v>
      </c>
      <c r="O15" s="676">
        <v>14133.261927332454</v>
      </c>
      <c r="P15" s="676">
        <v>1094977.8062246284</v>
      </c>
      <c r="Q15" s="676">
        <v>1844121.6768325919</v>
      </c>
      <c r="R15" s="676">
        <v>12438905.892961966</v>
      </c>
      <c r="S15" s="676">
        <v>1359949.2087685755</v>
      </c>
      <c r="T15" s="676">
        <v>3751.2893120312356</v>
      </c>
      <c r="U15" s="676">
        <v>0</v>
      </c>
      <c r="V15" s="676">
        <v>2522.6622561600002</v>
      </c>
      <c r="W15" s="676">
        <v>0</v>
      </c>
      <c r="X15" s="676">
        <v>0</v>
      </c>
      <c r="Y15" s="676">
        <v>0</v>
      </c>
      <c r="Z15" s="676">
        <v>0</v>
      </c>
      <c r="AA15" s="692">
        <v>0</v>
      </c>
    </row>
    <row r="16" spans="1:27">
      <c r="A16" s="428">
        <v>1.3</v>
      </c>
      <c r="B16" s="427" t="s">
        <v>552</v>
      </c>
      <c r="C16" s="696"/>
      <c r="D16" s="697"/>
      <c r="E16" s="697"/>
      <c r="F16" s="697"/>
      <c r="G16" s="697"/>
      <c r="H16" s="697"/>
      <c r="I16" s="697"/>
      <c r="J16" s="697"/>
      <c r="K16" s="697"/>
      <c r="L16" s="697"/>
      <c r="M16" s="697"/>
      <c r="N16" s="697"/>
      <c r="O16" s="697"/>
      <c r="P16" s="697"/>
      <c r="Q16" s="697"/>
      <c r="R16" s="697"/>
      <c r="S16" s="697"/>
      <c r="T16" s="697"/>
      <c r="U16" s="697"/>
      <c r="V16" s="697"/>
      <c r="W16" s="697"/>
      <c r="X16" s="697"/>
      <c r="Y16" s="697"/>
      <c r="Z16" s="697"/>
      <c r="AA16" s="698"/>
    </row>
    <row r="17" spans="1:27" ht="25.5">
      <c r="A17" s="424" t="s">
        <v>553</v>
      </c>
      <c r="B17" s="426" t="s">
        <v>554</v>
      </c>
      <c r="C17" s="699">
        <v>998614718.44466448</v>
      </c>
      <c r="D17" s="676">
        <v>803700291.10587037</v>
      </c>
      <c r="E17" s="676">
        <v>2847343.8696519062</v>
      </c>
      <c r="F17" s="676">
        <v>0</v>
      </c>
      <c r="G17" s="676">
        <v>0</v>
      </c>
      <c r="H17" s="676">
        <v>117267774.56256346</v>
      </c>
      <c r="I17" s="676">
        <v>10678396.493319353</v>
      </c>
      <c r="J17" s="676">
        <v>4497743.316795012</v>
      </c>
      <c r="K17" s="676">
        <v>0</v>
      </c>
      <c r="L17" s="676">
        <v>76560583.327926651</v>
      </c>
      <c r="M17" s="676">
        <v>6367021.6996422214</v>
      </c>
      <c r="N17" s="676">
        <v>8136209.4567380119</v>
      </c>
      <c r="O17" s="676">
        <v>86281.510279999988</v>
      </c>
      <c r="P17" s="676">
        <v>4792699.4547312735</v>
      </c>
      <c r="Q17" s="676">
        <v>7648355.6485732533</v>
      </c>
      <c r="R17" s="676">
        <v>29409611.856354661</v>
      </c>
      <c r="S17" s="676">
        <v>15669771.050738422</v>
      </c>
      <c r="T17" s="676">
        <v>1086069.4483039998</v>
      </c>
      <c r="U17" s="676">
        <v>0</v>
      </c>
      <c r="V17" s="676">
        <v>504532.45123200002</v>
      </c>
      <c r="W17" s="676">
        <v>0</v>
      </c>
      <c r="X17" s="676">
        <v>0</v>
      </c>
      <c r="Y17" s="676">
        <v>0</v>
      </c>
      <c r="Z17" s="676">
        <v>0</v>
      </c>
      <c r="AA17" s="692">
        <v>0</v>
      </c>
    </row>
    <row r="18" spans="1:27" ht="25.5">
      <c r="A18" s="422" t="s">
        <v>555</v>
      </c>
      <c r="B18" s="423" t="s">
        <v>556</v>
      </c>
      <c r="C18" s="700">
        <v>838091339.60487902</v>
      </c>
      <c r="D18" s="676">
        <v>668683480.04273224</v>
      </c>
      <c r="E18" s="676">
        <v>1886608.1750015062</v>
      </c>
      <c r="F18" s="676">
        <v>0</v>
      </c>
      <c r="G18" s="676">
        <v>0</v>
      </c>
      <c r="H18" s="676">
        <v>98945615.442772344</v>
      </c>
      <c r="I18" s="676">
        <v>10678396.493319353</v>
      </c>
      <c r="J18" s="676">
        <v>4497743.316795012</v>
      </c>
      <c r="K18" s="676">
        <v>0</v>
      </c>
      <c r="L18" s="676">
        <v>69376174.671069846</v>
      </c>
      <c r="M18" s="676">
        <v>6360991.0511499504</v>
      </c>
      <c r="N18" s="676">
        <v>8034802.7967380118</v>
      </c>
      <c r="O18" s="676">
        <v>86281.510279999988</v>
      </c>
      <c r="P18" s="676">
        <v>4589539.4547312735</v>
      </c>
      <c r="Q18" s="676">
        <v>6539994.0064246375</v>
      </c>
      <c r="R18" s="676">
        <v>24447730.880850658</v>
      </c>
      <c r="S18" s="676">
        <v>15362563.440738423</v>
      </c>
      <c r="T18" s="676">
        <v>1086069.4483039998</v>
      </c>
      <c r="U18" s="676">
        <v>0</v>
      </c>
      <c r="V18" s="676">
        <v>504532.45123200002</v>
      </c>
      <c r="W18" s="676">
        <v>0</v>
      </c>
      <c r="X18" s="676">
        <v>0</v>
      </c>
      <c r="Y18" s="676">
        <v>0</v>
      </c>
      <c r="Z18" s="676">
        <v>0</v>
      </c>
      <c r="AA18" s="692">
        <v>0</v>
      </c>
    </row>
    <row r="19" spans="1:27">
      <c r="A19" s="424" t="s">
        <v>557</v>
      </c>
      <c r="B19" s="425" t="s">
        <v>558</v>
      </c>
      <c r="C19" s="701">
        <v>1247801165.4763787</v>
      </c>
      <c r="D19" s="676">
        <v>990083064.34537506</v>
      </c>
      <c r="E19" s="676">
        <v>2285059.5489194365</v>
      </c>
      <c r="F19" s="676">
        <v>0</v>
      </c>
      <c r="G19" s="676">
        <v>0</v>
      </c>
      <c r="H19" s="676">
        <v>135596885.06381604</v>
      </c>
      <c r="I19" s="676">
        <v>12815734.357432162</v>
      </c>
      <c r="J19" s="676">
        <v>7535657.7134557469</v>
      </c>
      <c r="K19" s="676">
        <v>0</v>
      </c>
      <c r="L19" s="676">
        <v>110521975.11549191</v>
      </c>
      <c r="M19" s="676">
        <v>17714010.356238112</v>
      </c>
      <c r="N19" s="676">
        <v>8785257.8232619874</v>
      </c>
      <c r="O19" s="676">
        <v>173763.28972000006</v>
      </c>
      <c r="P19" s="676">
        <v>7181463.4693668047</v>
      </c>
      <c r="Q19" s="676">
        <v>46324617.135981046</v>
      </c>
      <c r="R19" s="676">
        <v>10431866.050671758</v>
      </c>
      <c r="S19" s="676">
        <v>15028579.943239678</v>
      </c>
      <c r="T19" s="676">
        <v>11599240.951696003</v>
      </c>
      <c r="U19" s="676">
        <v>0</v>
      </c>
      <c r="V19" s="676">
        <v>1418715.548768</v>
      </c>
      <c r="W19" s="676">
        <v>0</v>
      </c>
      <c r="X19" s="676">
        <v>0</v>
      </c>
      <c r="Y19" s="676">
        <v>0</v>
      </c>
      <c r="Z19" s="676">
        <v>0</v>
      </c>
      <c r="AA19" s="692">
        <v>0</v>
      </c>
    </row>
    <row r="20" spans="1:27">
      <c r="A20" s="422" t="s">
        <v>559</v>
      </c>
      <c r="B20" s="423" t="s">
        <v>560</v>
      </c>
      <c r="C20" s="700">
        <v>736681547.59649408</v>
      </c>
      <c r="D20" s="676">
        <v>588636492.08791685</v>
      </c>
      <c r="E20" s="676">
        <v>2221581.3896022416</v>
      </c>
      <c r="F20" s="676">
        <v>0</v>
      </c>
      <c r="G20" s="676">
        <v>0</v>
      </c>
      <c r="H20" s="676">
        <v>38016128.831277035</v>
      </c>
      <c r="I20" s="676">
        <v>9915351.1173087023</v>
      </c>
      <c r="J20" s="676">
        <v>4689692.9638614226</v>
      </c>
      <c r="K20" s="676">
        <v>0</v>
      </c>
      <c r="L20" s="676">
        <v>98429685.725604489</v>
      </c>
      <c r="M20" s="676">
        <v>17693450.088058349</v>
      </c>
      <c r="N20" s="676">
        <v>7976914.0032619881</v>
      </c>
      <c r="O20" s="676">
        <v>173763.28972000006</v>
      </c>
      <c r="P20" s="676">
        <v>5757475.2076628534</v>
      </c>
      <c r="Q20" s="676">
        <v>45595486.233685553</v>
      </c>
      <c r="R20" s="676">
        <v>2878461.4506010581</v>
      </c>
      <c r="S20" s="676">
        <v>13496706.841979809</v>
      </c>
      <c r="T20" s="676">
        <v>11599240.951696003</v>
      </c>
      <c r="U20" s="676">
        <v>0</v>
      </c>
      <c r="V20" s="676">
        <v>1418715.548768</v>
      </c>
      <c r="W20" s="676">
        <v>0</v>
      </c>
      <c r="X20" s="676">
        <v>0</v>
      </c>
      <c r="Y20" s="676">
        <v>0</v>
      </c>
      <c r="Z20" s="676">
        <v>0</v>
      </c>
      <c r="AA20" s="692">
        <v>0</v>
      </c>
    </row>
    <row r="21" spans="1:27">
      <c r="A21" s="421">
        <v>1.4</v>
      </c>
      <c r="B21" s="420" t="s">
        <v>649</v>
      </c>
      <c r="C21" s="702">
        <v>4536747.3080000002</v>
      </c>
      <c r="D21" s="676">
        <v>2480033.628</v>
      </c>
      <c r="E21" s="676">
        <v>0</v>
      </c>
      <c r="F21" s="676">
        <v>0</v>
      </c>
      <c r="G21" s="676">
        <v>0</v>
      </c>
      <c r="H21" s="676">
        <v>1749506.07</v>
      </c>
      <c r="I21" s="676">
        <v>0</v>
      </c>
      <c r="J21" s="676">
        <v>0</v>
      </c>
      <c r="K21" s="676">
        <v>0</v>
      </c>
      <c r="L21" s="676">
        <v>307207.61</v>
      </c>
      <c r="M21" s="676">
        <v>0</v>
      </c>
      <c r="N21" s="676">
        <v>0</v>
      </c>
      <c r="O21" s="676">
        <v>0</v>
      </c>
      <c r="P21" s="676">
        <v>0</v>
      </c>
      <c r="Q21" s="676">
        <v>0</v>
      </c>
      <c r="R21" s="676">
        <v>0</v>
      </c>
      <c r="S21" s="676">
        <v>307207.61</v>
      </c>
      <c r="T21" s="676">
        <v>0</v>
      </c>
      <c r="U21" s="676">
        <v>0</v>
      </c>
      <c r="V21" s="676">
        <v>0</v>
      </c>
      <c r="W21" s="676">
        <v>0</v>
      </c>
      <c r="X21" s="676">
        <v>0</v>
      </c>
      <c r="Y21" s="676">
        <v>0</v>
      </c>
      <c r="Z21" s="676">
        <v>0</v>
      </c>
      <c r="AA21" s="692">
        <v>0</v>
      </c>
    </row>
    <row r="22" spans="1:27" ht="13.5" thickBot="1">
      <c r="A22" s="419">
        <v>1.5</v>
      </c>
      <c r="B22" s="418" t="s">
        <v>650</v>
      </c>
      <c r="C22" s="703">
        <v>0</v>
      </c>
      <c r="D22" s="704">
        <v>0</v>
      </c>
      <c r="E22" s="704">
        <v>0</v>
      </c>
      <c r="F22" s="704">
        <v>0</v>
      </c>
      <c r="G22" s="704">
        <v>0</v>
      </c>
      <c r="H22" s="704">
        <v>0</v>
      </c>
      <c r="I22" s="704">
        <v>0</v>
      </c>
      <c r="J22" s="704">
        <v>0</v>
      </c>
      <c r="K22" s="704">
        <v>0</v>
      </c>
      <c r="L22" s="704">
        <v>0</v>
      </c>
      <c r="M22" s="704">
        <v>0</v>
      </c>
      <c r="N22" s="704">
        <v>0</v>
      </c>
      <c r="O22" s="704">
        <v>0</v>
      </c>
      <c r="P22" s="704">
        <v>0</v>
      </c>
      <c r="Q22" s="704">
        <v>0</v>
      </c>
      <c r="R22" s="704">
        <v>0</v>
      </c>
      <c r="S22" s="704">
        <v>0</v>
      </c>
      <c r="T22" s="704">
        <v>0</v>
      </c>
      <c r="U22" s="704">
        <v>0</v>
      </c>
      <c r="V22" s="704">
        <v>0</v>
      </c>
      <c r="W22" s="704">
        <v>0</v>
      </c>
      <c r="X22" s="704">
        <v>0</v>
      </c>
      <c r="Y22" s="704">
        <v>0</v>
      </c>
      <c r="Z22" s="704">
        <v>0</v>
      </c>
      <c r="AA22" s="705">
        <v>0</v>
      </c>
    </row>
    <row r="26" spans="1:27">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row>
    <row r="27" spans="1:27">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row>
    <row r="28" spans="1:27">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row>
    <row r="29" spans="1:27">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row>
    <row r="30" spans="1:27">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row>
    <row r="31" spans="1:27">
      <c r="C31" s="691"/>
      <c r="D31" s="691"/>
      <c r="E31" s="691"/>
      <c r="F31" s="691"/>
      <c r="G31" s="691"/>
      <c r="H31" s="691"/>
      <c r="I31" s="691"/>
      <c r="J31" s="691"/>
      <c r="K31" s="691"/>
      <c r="L31" s="691"/>
      <c r="M31" s="691"/>
      <c r="N31" s="691"/>
      <c r="O31" s="691"/>
      <c r="P31" s="691"/>
      <c r="Q31" s="691"/>
      <c r="R31" s="691"/>
      <c r="S31" s="691"/>
      <c r="T31" s="691"/>
      <c r="U31" s="691"/>
      <c r="V31" s="691"/>
      <c r="W31" s="691"/>
      <c r="X31" s="691"/>
      <c r="Y31" s="691"/>
      <c r="Z31" s="691"/>
      <c r="AA31" s="691"/>
    </row>
    <row r="32" spans="1:27">
      <c r="C32" s="691"/>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row>
    <row r="33" spans="3:27">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1"/>
    </row>
    <row r="34" spans="3:27">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row>
    <row r="35" spans="3:27">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row>
    <row r="36" spans="3:27">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row>
    <row r="37" spans="3:27">
      <c r="C37" s="691"/>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row>
    <row r="38" spans="3:27">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row>
    <row r="39" spans="3:27">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row>
    <row r="40" spans="3:27">
      <c r="C40" s="691"/>
      <c r="D40" s="691"/>
      <c r="E40" s="691"/>
      <c r="F40" s="691"/>
      <c r="G40" s="691"/>
      <c r="H40" s="691"/>
      <c r="I40" s="691"/>
      <c r="J40" s="691"/>
      <c r="K40" s="691"/>
      <c r="L40" s="691"/>
      <c r="M40" s="691"/>
      <c r="N40" s="691"/>
      <c r="O40" s="691"/>
      <c r="P40" s="691"/>
      <c r="Q40" s="691"/>
      <c r="R40" s="691"/>
      <c r="S40" s="691"/>
      <c r="T40" s="691"/>
      <c r="U40" s="691"/>
      <c r="V40" s="691"/>
      <c r="W40" s="691"/>
      <c r="X40" s="691"/>
      <c r="Y40" s="691"/>
      <c r="Z40" s="691"/>
      <c r="AA40" s="691"/>
    </row>
    <row r="41" spans="3:27">
      <c r="C41" s="691"/>
      <c r="D41" s="691"/>
      <c r="E41" s="691"/>
      <c r="F41" s="691"/>
      <c r="G41" s="691"/>
      <c r="H41" s="691"/>
      <c r="I41" s="691"/>
      <c r="J41" s="691"/>
      <c r="K41" s="691"/>
      <c r="L41" s="691"/>
      <c r="M41" s="691"/>
      <c r="N41" s="691"/>
      <c r="O41" s="691"/>
      <c r="P41" s="691"/>
      <c r="Q41" s="691"/>
      <c r="R41" s="691"/>
      <c r="S41" s="691"/>
      <c r="T41" s="691"/>
      <c r="U41" s="691"/>
      <c r="V41" s="691"/>
      <c r="W41" s="691"/>
      <c r="X41" s="691"/>
      <c r="Y41" s="691"/>
      <c r="Z41" s="691"/>
      <c r="AA41" s="691"/>
    </row>
    <row r="42" spans="3:27">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row>
    <row r="43" spans="3:27">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row>
    <row r="44" spans="3:27">
      <c r="C44" s="691"/>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row>
    <row r="45" spans="3:27">
      <c r="C45" s="691"/>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row>
    <row r="46" spans="3:27">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70"/>
  <sheetViews>
    <sheetView showGridLines="0" zoomScale="80" zoomScaleNormal="80" workbookViewId="0"/>
  </sheetViews>
  <sheetFormatPr defaultRowHeight="15"/>
  <cols>
    <col min="1" max="1" width="8.85546875" style="363"/>
    <col min="2" max="2" width="69.140625" style="342" customWidth="1"/>
    <col min="3" max="8" width="15.140625" style="596" bestFit="1" customWidth="1"/>
    <col min="12" max="12" width="15.140625" bestFit="1" customWidth="1"/>
  </cols>
  <sheetData>
    <row r="1" spans="1:17" ht="15.75">
      <c r="A1" s="13" t="s">
        <v>97</v>
      </c>
      <c r="B1" s="220" t="str">
        <f>Info!C2</f>
        <v>სს "ბანკი ქართუ"</v>
      </c>
      <c r="C1" s="594"/>
      <c r="D1" s="595"/>
      <c r="E1" s="595"/>
      <c r="F1" s="595"/>
      <c r="G1" s="595"/>
    </row>
    <row r="2" spans="1:17" ht="15.75">
      <c r="A2" s="13" t="s">
        <v>98</v>
      </c>
      <c r="B2" s="588">
        <f>'1. key ratios'!B2</f>
        <v>45930</v>
      </c>
      <c r="C2" s="594"/>
      <c r="D2" s="595"/>
      <c r="E2" s="595"/>
      <c r="F2" s="595"/>
      <c r="G2" s="595"/>
    </row>
    <row r="3" spans="1:17" ht="15.75">
      <c r="A3" s="13"/>
      <c r="B3" s="12"/>
      <c r="C3" s="594"/>
      <c r="D3" s="595"/>
      <c r="E3" s="595"/>
      <c r="F3" s="595"/>
      <c r="G3" s="595"/>
    </row>
    <row r="4" spans="1:17" ht="21" customHeight="1">
      <c r="A4" s="743" t="s">
        <v>25</v>
      </c>
      <c r="B4" s="744" t="s">
        <v>697</v>
      </c>
      <c r="C4" s="746" t="s">
        <v>103</v>
      </c>
      <c r="D4" s="746"/>
      <c r="E4" s="746"/>
      <c r="F4" s="746" t="s">
        <v>104</v>
      </c>
      <c r="G4" s="746"/>
      <c r="H4" s="747"/>
    </row>
    <row r="5" spans="1:17" ht="21" customHeight="1">
      <c r="A5" s="743"/>
      <c r="B5" s="745"/>
      <c r="C5" s="597" t="s">
        <v>26</v>
      </c>
      <c r="D5" s="597" t="s">
        <v>77</v>
      </c>
      <c r="E5" s="597" t="s">
        <v>66</v>
      </c>
      <c r="F5" s="597" t="s">
        <v>26</v>
      </c>
      <c r="G5" s="597" t="s">
        <v>77</v>
      </c>
      <c r="H5" s="597" t="s">
        <v>66</v>
      </c>
    </row>
    <row r="6" spans="1:17" ht="26.45" customHeight="1">
      <c r="A6" s="743"/>
      <c r="B6" s="317" t="s">
        <v>84</v>
      </c>
      <c r="C6" s="737"/>
      <c r="D6" s="738"/>
      <c r="E6" s="738"/>
      <c r="F6" s="738"/>
      <c r="G6" s="738"/>
      <c r="H6" s="739"/>
    </row>
    <row r="7" spans="1:17" ht="23.1" customHeight="1">
      <c r="A7" s="355">
        <v>1</v>
      </c>
      <c r="B7" s="318" t="s">
        <v>811</v>
      </c>
      <c r="C7" s="598">
        <f>SUM(C8:C10)</f>
        <v>128149106.49128106</v>
      </c>
      <c r="D7" s="598">
        <f>SUM(D8:D10)</f>
        <v>563160060.37019432</v>
      </c>
      <c r="E7" s="599">
        <f>C7+D7</f>
        <v>691309166.86147535</v>
      </c>
      <c r="F7" s="598">
        <f>SUM(F8:F10)</f>
        <v>96991860.440080404</v>
      </c>
      <c r="G7" s="598">
        <f>SUM(G8:G10)</f>
        <v>530882765.71636486</v>
      </c>
      <c r="H7" s="599">
        <f>F7+G7</f>
        <v>627874626.15644526</v>
      </c>
      <c r="L7" s="593"/>
      <c r="M7" s="593"/>
      <c r="N7" s="593"/>
      <c r="O7" s="593"/>
      <c r="P7" s="593"/>
      <c r="Q7" s="593"/>
    </row>
    <row r="8" spans="1:17">
      <c r="A8" s="355">
        <v>1.1000000000000001</v>
      </c>
      <c r="B8" s="319" t="s">
        <v>85</v>
      </c>
      <c r="C8" s="598">
        <v>12168635.800000001</v>
      </c>
      <c r="D8" s="598">
        <v>26168012.374200001</v>
      </c>
      <c r="E8" s="599">
        <f t="shared" ref="E8:E36" si="0">C8+D8</f>
        <v>38336648.174199998</v>
      </c>
      <c r="F8" s="598">
        <v>9627909.3000000007</v>
      </c>
      <c r="G8" s="598">
        <v>19286367.228000004</v>
      </c>
      <c r="H8" s="599">
        <f t="shared" ref="H8:H36" si="1">F8+G8</f>
        <v>28914276.528000005</v>
      </c>
      <c r="L8" s="593"/>
      <c r="M8" s="593"/>
      <c r="N8" s="593"/>
      <c r="O8" s="593"/>
      <c r="P8" s="593"/>
      <c r="Q8" s="593"/>
    </row>
    <row r="9" spans="1:17">
      <c r="A9" s="355">
        <v>1.2</v>
      </c>
      <c r="B9" s="319" t="s">
        <v>86</v>
      </c>
      <c r="C9" s="598">
        <v>13037554.539999999</v>
      </c>
      <c r="D9" s="598">
        <v>253780557.69694328</v>
      </c>
      <c r="E9" s="599">
        <f t="shared" si="0"/>
        <v>266818112.23694327</v>
      </c>
      <c r="F9" s="598">
        <v>12018779.039999999</v>
      </c>
      <c r="G9" s="598">
        <v>193174622.53430074</v>
      </c>
      <c r="H9" s="599">
        <f t="shared" si="1"/>
        <v>205193401.57430074</v>
      </c>
      <c r="L9" s="593"/>
      <c r="M9" s="593"/>
      <c r="N9" s="593"/>
      <c r="O9" s="593"/>
      <c r="P9" s="593"/>
      <c r="Q9" s="593"/>
    </row>
    <row r="10" spans="1:17">
      <c r="A10" s="355">
        <v>1.3</v>
      </c>
      <c r="B10" s="319" t="s">
        <v>87</v>
      </c>
      <c r="C10" s="598">
        <v>102942916.15128106</v>
      </c>
      <c r="D10" s="598">
        <v>283211490.29905105</v>
      </c>
      <c r="E10" s="599">
        <f t="shared" si="0"/>
        <v>386154406.45033211</v>
      </c>
      <c r="F10" s="598">
        <v>75345172.100080401</v>
      </c>
      <c r="G10" s="598">
        <v>318421775.95406407</v>
      </c>
      <c r="H10" s="599">
        <f t="shared" si="1"/>
        <v>393766948.0541445</v>
      </c>
      <c r="L10" s="593"/>
      <c r="M10" s="593"/>
      <c r="N10" s="593"/>
      <c r="O10" s="593"/>
      <c r="P10" s="593"/>
      <c r="Q10" s="593"/>
    </row>
    <row r="11" spans="1:17">
      <c r="A11" s="355">
        <v>2</v>
      </c>
      <c r="B11" s="320" t="s">
        <v>698</v>
      </c>
      <c r="C11" s="598">
        <v>0</v>
      </c>
      <c r="D11" s="598">
        <v>0</v>
      </c>
      <c r="E11" s="599">
        <f t="shared" si="0"/>
        <v>0</v>
      </c>
      <c r="F11" s="598">
        <v>0</v>
      </c>
      <c r="G11" s="598">
        <v>0</v>
      </c>
      <c r="H11" s="599">
        <f t="shared" si="1"/>
        <v>0</v>
      </c>
      <c r="L11" s="593"/>
      <c r="M11" s="593"/>
      <c r="N11" s="593"/>
      <c r="O11" s="593"/>
      <c r="P11" s="593"/>
      <c r="Q11" s="593"/>
    </row>
    <row r="12" spans="1:17">
      <c r="A12" s="355">
        <v>2.1</v>
      </c>
      <c r="B12" s="321" t="s">
        <v>699</v>
      </c>
      <c r="C12" s="598">
        <v>0</v>
      </c>
      <c r="D12" s="598">
        <v>0</v>
      </c>
      <c r="E12" s="599">
        <f t="shared" si="0"/>
        <v>0</v>
      </c>
      <c r="F12" s="598">
        <v>0</v>
      </c>
      <c r="G12" s="598">
        <v>0</v>
      </c>
      <c r="H12" s="599">
        <f t="shared" si="1"/>
        <v>0</v>
      </c>
      <c r="L12" s="593"/>
      <c r="M12" s="593"/>
      <c r="N12" s="593"/>
      <c r="O12" s="593"/>
      <c r="P12" s="593"/>
      <c r="Q12" s="593"/>
    </row>
    <row r="13" spans="1:17" ht="26.45" customHeight="1">
      <c r="A13" s="355">
        <v>3</v>
      </c>
      <c r="B13" s="322" t="s">
        <v>700</v>
      </c>
      <c r="C13" s="598">
        <v>0</v>
      </c>
      <c r="D13" s="598">
        <v>0</v>
      </c>
      <c r="E13" s="599">
        <f t="shared" si="0"/>
        <v>0</v>
      </c>
      <c r="F13" s="598">
        <v>0</v>
      </c>
      <c r="G13" s="598">
        <v>0</v>
      </c>
      <c r="H13" s="599">
        <f t="shared" si="1"/>
        <v>0</v>
      </c>
      <c r="L13" s="593"/>
      <c r="M13" s="593"/>
      <c r="N13" s="593"/>
      <c r="O13" s="593"/>
      <c r="P13" s="593"/>
      <c r="Q13" s="593"/>
    </row>
    <row r="14" spans="1:17" ht="26.45" customHeight="1">
      <c r="A14" s="355">
        <v>4</v>
      </c>
      <c r="B14" s="323" t="s">
        <v>701</v>
      </c>
      <c r="C14" s="598">
        <v>0</v>
      </c>
      <c r="D14" s="598">
        <v>0</v>
      </c>
      <c r="E14" s="599">
        <f t="shared" si="0"/>
        <v>0</v>
      </c>
      <c r="F14" s="598">
        <v>0</v>
      </c>
      <c r="G14" s="598">
        <v>0</v>
      </c>
      <c r="H14" s="599">
        <f t="shared" si="1"/>
        <v>0</v>
      </c>
      <c r="L14" s="593"/>
      <c r="M14" s="593"/>
      <c r="N14" s="593"/>
      <c r="O14" s="593"/>
      <c r="P14" s="593"/>
      <c r="Q14" s="593"/>
    </row>
    <row r="15" spans="1:17" ht="24.6" customHeight="1">
      <c r="A15" s="355">
        <v>5</v>
      </c>
      <c r="B15" s="323" t="s">
        <v>702</v>
      </c>
      <c r="C15" s="600">
        <f>SUM(C16:C18)</f>
        <v>175637.53</v>
      </c>
      <c r="D15" s="600">
        <f>SUM(D16:D18)</f>
        <v>0</v>
      </c>
      <c r="E15" s="601">
        <f t="shared" si="0"/>
        <v>175637.53</v>
      </c>
      <c r="F15" s="600">
        <f>SUM(F16:F18)</f>
        <v>7439714.9400000004</v>
      </c>
      <c r="G15" s="600">
        <f>SUM(G16:G18)</f>
        <v>0</v>
      </c>
      <c r="H15" s="601">
        <f t="shared" si="1"/>
        <v>7439714.9400000004</v>
      </c>
      <c r="L15" s="593"/>
      <c r="M15" s="593"/>
      <c r="N15" s="593"/>
      <c r="O15" s="593"/>
      <c r="P15" s="593"/>
      <c r="Q15" s="593"/>
    </row>
    <row r="16" spans="1:17">
      <c r="A16" s="355">
        <v>5.0999999999999996</v>
      </c>
      <c r="B16" s="324" t="s">
        <v>703</v>
      </c>
      <c r="C16" s="598">
        <v>175637.53</v>
      </c>
      <c r="D16" s="598">
        <v>0</v>
      </c>
      <c r="E16" s="599">
        <f t="shared" si="0"/>
        <v>175637.53</v>
      </c>
      <c r="F16" s="598">
        <v>168050</v>
      </c>
      <c r="G16" s="598">
        <v>0</v>
      </c>
      <c r="H16" s="599">
        <f t="shared" si="1"/>
        <v>168050</v>
      </c>
      <c r="L16" s="593"/>
      <c r="M16" s="593"/>
      <c r="N16" s="593"/>
      <c r="O16" s="593"/>
      <c r="P16" s="593"/>
      <c r="Q16" s="593"/>
    </row>
    <row r="17" spans="1:17">
      <c r="A17" s="355">
        <v>5.2</v>
      </c>
      <c r="B17" s="324" t="s">
        <v>538</v>
      </c>
      <c r="C17" s="598">
        <v>0</v>
      </c>
      <c r="D17" s="598">
        <v>0</v>
      </c>
      <c r="E17" s="599">
        <f t="shared" si="0"/>
        <v>0</v>
      </c>
      <c r="F17" s="598">
        <v>7271664.9400000004</v>
      </c>
      <c r="G17" s="598">
        <v>0</v>
      </c>
      <c r="H17" s="599">
        <f t="shared" si="1"/>
        <v>7271664.9400000004</v>
      </c>
      <c r="L17" s="593"/>
      <c r="M17" s="593"/>
      <c r="N17" s="593"/>
      <c r="O17" s="593"/>
      <c r="P17" s="593"/>
      <c r="Q17" s="593"/>
    </row>
    <row r="18" spans="1:17">
      <c r="A18" s="355">
        <v>5.3</v>
      </c>
      <c r="B18" s="324" t="s">
        <v>704</v>
      </c>
      <c r="C18" s="598">
        <v>0</v>
      </c>
      <c r="D18" s="598">
        <v>0</v>
      </c>
      <c r="E18" s="599">
        <f t="shared" si="0"/>
        <v>0</v>
      </c>
      <c r="F18" s="598">
        <v>0</v>
      </c>
      <c r="G18" s="598">
        <v>0</v>
      </c>
      <c r="H18" s="599">
        <f t="shared" si="1"/>
        <v>0</v>
      </c>
      <c r="L18" s="593"/>
      <c r="M18" s="593"/>
      <c r="N18" s="593"/>
      <c r="O18" s="593"/>
      <c r="P18" s="593"/>
      <c r="Q18" s="593"/>
    </row>
    <row r="19" spans="1:17">
      <c r="A19" s="355">
        <v>6</v>
      </c>
      <c r="B19" s="322" t="s">
        <v>705</v>
      </c>
      <c r="C19" s="598">
        <f>SUM(C20:C21)</f>
        <v>518613171.54867983</v>
      </c>
      <c r="D19" s="598">
        <f>SUM(D20:D21)</f>
        <v>590699599.07774127</v>
      </c>
      <c r="E19" s="599">
        <f t="shared" si="0"/>
        <v>1109312770.626421</v>
      </c>
      <c r="F19" s="598">
        <f>SUM(F20:F21)</f>
        <v>460696907.91189641</v>
      </c>
      <c r="G19" s="598">
        <f>SUM(G20:G21)</f>
        <v>556757832.286461</v>
      </c>
      <c r="H19" s="599">
        <f t="shared" si="1"/>
        <v>1017454740.1983573</v>
      </c>
      <c r="L19" s="593"/>
      <c r="M19" s="593"/>
      <c r="N19" s="593"/>
      <c r="O19" s="593"/>
      <c r="P19" s="593"/>
      <c r="Q19" s="593"/>
    </row>
    <row r="20" spans="1:17">
      <c r="A20" s="355">
        <v>6.1</v>
      </c>
      <c r="B20" s="324" t="s">
        <v>538</v>
      </c>
      <c r="C20" s="598">
        <v>71888881.383941501</v>
      </c>
      <c r="D20" s="598">
        <v>0</v>
      </c>
      <c r="E20" s="599">
        <f t="shared" si="0"/>
        <v>71888881.383941501</v>
      </c>
      <c r="F20" s="598">
        <v>55275706.222180806</v>
      </c>
      <c r="G20" s="598">
        <v>0</v>
      </c>
      <c r="H20" s="599">
        <f t="shared" si="1"/>
        <v>55275706.222180806</v>
      </c>
      <c r="L20" s="593"/>
      <c r="M20" s="593"/>
      <c r="N20" s="593"/>
      <c r="O20" s="593"/>
      <c r="P20" s="593"/>
      <c r="Q20" s="593"/>
    </row>
    <row r="21" spans="1:17">
      <c r="A21" s="355">
        <v>6.2</v>
      </c>
      <c r="B21" s="324" t="s">
        <v>704</v>
      </c>
      <c r="C21" s="598">
        <v>446724290.1647383</v>
      </c>
      <c r="D21" s="598">
        <v>590699599.07774127</v>
      </c>
      <c r="E21" s="599">
        <f t="shared" si="0"/>
        <v>1037423889.2424796</v>
      </c>
      <c r="F21" s="598">
        <v>405421201.68971562</v>
      </c>
      <c r="G21" s="598">
        <v>556757832.286461</v>
      </c>
      <c r="H21" s="599">
        <f t="shared" si="1"/>
        <v>962179033.97617662</v>
      </c>
      <c r="L21" s="593"/>
      <c r="M21" s="593"/>
      <c r="N21" s="593"/>
      <c r="O21" s="593"/>
      <c r="P21" s="593"/>
      <c r="Q21" s="593"/>
    </row>
    <row r="22" spans="1:17">
      <c r="A22" s="355">
        <v>7</v>
      </c>
      <c r="B22" s="325" t="s">
        <v>706</v>
      </c>
      <c r="C22" s="598">
        <v>9772300</v>
      </c>
      <c r="D22" s="598">
        <v>0</v>
      </c>
      <c r="E22" s="599">
        <f t="shared" si="0"/>
        <v>9772300</v>
      </c>
      <c r="F22" s="598">
        <v>9522300</v>
      </c>
      <c r="G22" s="598">
        <v>0</v>
      </c>
      <c r="H22" s="599">
        <f t="shared" si="1"/>
        <v>9522300</v>
      </c>
      <c r="L22" s="593"/>
      <c r="M22" s="593"/>
      <c r="N22" s="593"/>
      <c r="O22" s="593"/>
      <c r="P22" s="593"/>
      <c r="Q22" s="593"/>
    </row>
    <row r="23" spans="1:17" ht="21">
      <c r="A23" s="355">
        <v>8</v>
      </c>
      <c r="B23" s="326" t="s">
        <v>707</v>
      </c>
      <c r="C23" s="598">
        <v>0</v>
      </c>
      <c r="D23" s="598">
        <v>0</v>
      </c>
      <c r="E23" s="599">
        <f t="shared" si="0"/>
        <v>0</v>
      </c>
      <c r="F23" s="598">
        <v>0</v>
      </c>
      <c r="G23" s="598">
        <v>0</v>
      </c>
      <c r="H23" s="599">
        <f t="shared" si="1"/>
        <v>0</v>
      </c>
      <c r="L23" s="593"/>
      <c r="M23" s="593"/>
      <c r="N23" s="593"/>
      <c r="O23" s="593"/>
      <c r="P23" s="593"/>
      <c r="Q23" s="593"/>
    </row>
    <row r="24" spans="1:17">
      <c r="A24" s="355">
        <v>9</v>
      </c>
      <c r="B24" s="323" t="s">
        <v>708</v>
      </c>
      <c r="C24" s="598">
        <f>SUM(C25:C26)</f>
        <v>21327788.528435811</v>
      </c>
      <c r="D24" s="598">
        <f>SUM(D25:D26)</f>
        <v>0</v>
      </c>
      <c r="E24" s="599">
        <f t="shared" si="0"/>
        <v>21327788.528435811</v>
      </c>
      <c r="F24" s="598">
        <f>SUM(F25:F26)</f>
        <v>18357199.958255157</v>
      </c>
      <c r="G24" s="598">
        <f>SUM(G25:G26)</f>
        <v>0</v>
      </c>
      <c r="H24" s="599">
        <f t="shared" si="1"/>
        <v>18357199.958255157</v>
      </c>
      <c r="L24" s="593"/>
      <c r="M24" s="593"/>
      <c r="N24" s="593"/>
      <c r="O24" s="593"/>
      <c r="P24" s="593"/>
      <c r="Q24" s="593"/>
    </row>
    <row r="25" spans="1:17">
      <c r="A25" s="355">
        <v>9.1</v>
      </c>
      <c r="B25" s="327" t="s">
        <v>709</v>
      </c>
      <c r="C25" s="598">
        <v>21327788.528435811</v>
      </c>
      <c r="D25" s="598">
        <v>0</v>
      </c>
      <c r="E25" s="599">
        <f t="shared" si="0"/>
        <v>21327788.528435811</v>
      </c>
      <c r="F25" s="598">
        <v>18357199.958255157</v>
      </c>
      <c r="G25" s="598">
        <v>0</v>
      </c>
      <c r="H25" s="599">
        <f t="shared" si="1"/>
        <v>18357199.958255157</v>
      </c>
      <c r="L25" s="593"/>
      <c r="M25" s="593"/>
      <c r="N25" s="593"/>
      <c r="O25" s="593"/>
      <c r="P25" s="593"/>
      <c r="Q25" s="593"/>
    </row>
    <row r="26" spans="1:17">
      <c r="A26" s="355">
        <v>9.1999999999999993</v>
      </c>
      <c r="B26" s="327" t="s">
        <v>710</v>
      </c>
      <c r="C26" s="598">
        <v>0</v>
      </c>
      <c r="D26" s="598">
        <v>0</v>
      </c>
      <c r="E26" s="599">
        <f t="shared" si="0"/>
        <v>0</v>
      </c>
      <c r="F26" s="598">
        <v>0</v>
      </c>
      <c r="G26" s="598">
        <v>0</v>
      </c>
      <c r="H26" s="599">
        <f t="shared" si="1"/>
        <v>0</v>
      </c>
      <c r="L26" s="593"/>
      <c r="M26" s="593"/>
      <c r="N26" s="593"/>
      <c r="O26" s="593"/>
      <c r="P26" s="593"/>
      <c r="Q26" s="593"/>
    </row>
    <row r="27" spans="1:17">
      <c r="A27" s="355">
        <v>10</v>
      </c>
      <c r="B27" s="323" t="s">
        <v>36</v>
      </c>
      <c r="C27" s="598">
        <f>SUM(C28:C29)</f>
        <v>10802606.23</v>
      </c>
      <c r="D27" s="598">
        <f>SUM(D28:D29)</f>
        <v>1826477.5799999998</v>
      </c>
      <c r="E27" s="599">
        <f t="shared" si="0"/>
        <v>12629083.810000001</v>
      </c>
      <c r="F27" s="598">
        <f>SUM(F28:F29)</f>
        <v>9428852.7899999972</v>
      </c>
      <c r="G27" s="598">
        <f>SUM(G28:G29)</f>
        <v>0</v>
      </c>
      <c r="H27" s="599">
        <f t="shared" si="1"/>
        <v>9428852.7899999972</v>
      </c>
      <c r="L27" s="593"/>
      <c r="M27" s="593"/>
      <c r="N27" s="593"/>
      <c r="O27" s="593"/>
      <c r="P27" s="593"/>
      <c r="Q27" s="593"/>
    </row>
    <row r="28" spans="1:17">
      <c r="A28" s="355">
        <v>10.1</v>
      </c>
      <c r="B28" s="327" t="s">
        <v>711</v>
      </c>
      <c r="C28" s="598">
        <v>0</v>
      </c>
      <c r="D28" s="598">
        <v>0</v>
      </c>
      <c r="E28" s="599">
        <f t="shared" si="0"/>
        <v>0</v>
      </c>
      <c r="F28" s="598">
        <v>0</v>
      </c>
      <c r="G28" s="598">
        <v>0</v>
      </c>
      <c r="H28" s="599">
        <f t="shared" si="1"/>
        <v>0</v>
      </c>
      <c r="L28" s="593"/>
      <c r="M28" s="593"/>
      <c r="N28" s="593"/>
      <c r="O28" s="593"/>
      <c r="P28" s="593"/>
      <c r="Q28" s="593"/>
    </row>
    <row r="29" spans="1:17">
      <c r="A29" s="355">
        <v>10.199999999999999</v>
      </c>
      <c r="B29" s="327" t="s">
        <v>712</v>
      </c>
      <c r="C29" s="598">
        <v>10802606.23</v>
      </c>
      <c r="D29" s="598">
        <v>1826477.5799999998</v>
      </c>
      <c r="E29" s="599">
        <f t="shared" si="0"/>
        <v>12629083.810000001</v>
      </c>
      <c r="F29" s="598">
        <v>9428852.7899999972</v>
      </c>
      <c r="G29" s="598">
        <v>0</v>
      </c>
      <c r="H29" s="599">
        <f t="shared" si="1"/>
        <v>9428852.7899999972</v>
      </c>
      <c r="L29" s="593"/>
      <c r="M29" s="593"/>
      <c r="N29" s="593"/>
      <c r="O29" s="593"/>
      <c r="P29" s="593"/>
      <c r="Q29" s="593"/>
    </row>
    <row r="30" spans="1:17">
      <c r="A30" s="355">
        <v>11</v>
      </c>
      <c r="B30" s="323" t="s">
        <v>713</v>
      </c>
      <c r="C30" s="598">
        <f>SUM(C31:C32)</f>
        <v>4678335.2490425808</v>
      </c>
      <c r="D30" s="598">
        <f>SUM(D31:D32)</f>
        <v>0</v>
      </c>
      <c r="E30" s="599">
        <f t="shared" si="0"/>
        <v>4678335.2490425808</v>
      </c>
      <c r="F30" s="598">
        <f>SUM(F31:F32)</f>
        <v>7249279.6674517794</v>
      </c>
      <c r="G30" s="598">
        <f>SUM(G31:G32)</f>
        <v>0</v>
      </c>
      <c r="H30" s="599">
        <f t="shared" si="1"/>
        <v>7249279.6674517794</v>
      </c>
      <c r="L30" s="593"/>
      <c r="M30" s="593"/>
      <c r="N30" s="593"/>
      <c r="O30" s="593"/>
      <c r="P30" s="593"/>
      <c r="Q30" s="593"/>
    </row>
    <row r="31" spans="1:17">
      <c r="A31" s="355">
        <v>11.1</v>
      </c>
      <c r="B31" s="327" t="s">
        <v>714</v>
      </c>
      <c r="C31" s="598">
        <v>4678335.2490425808</v>
      </c>
      <c r="D31" s="598">
        <v>0</v>
      </c>
      <c r="E31" s="599">
        <f t="shared" si="0"/>
        <v>4678335.2490425808</v>
      </c>
      <c r="F31" s="598">
        <v>7249279.6674517794</v>
      </c>
      <c r="G31" s="598">
        <v>0</v>
      </c>
      <c r="H31" s="599">
        <f t="shared" si="1"/>
        <v>7249279.6674517794</v>
      </c>
      <c r="L31" s="593"/>
      <c r="M31" s="593"/>
      <c r="N31" s="593"/>
      <c r="O31" s="593"/>
      <c r="P31" s="593"/>
      <c r="Q31" s="593"/>
    </row>
    <row r="32" spans="1:17">
      <c r="A32" s="355">
        <v>11.2</v>
      </c>
      <c r="B32" s="327" t="s">
        <v>715</v>
      </c>
      <c r="C32" s="598">
        <v>0</v>
      </c>
      <c r="D32" s="598">
        <v>0</v>
      </c>
      <c r="E32" s="599">
        <f t="shared" si="0"/>
        <v>0</v>
      </c>
      <c r="F32" s="598">
        <v>0</v>
      </c>
      <c r="G32" s="598">
        <v>0</v>
      </c>
      <c r="H32" s="599">
        <f t="shared" si="1"/>
        <v>0</v>
      </c>
      <c r="L32" s="593"/>
      <c r="M32" s="593"/>
      <c r="N32" s="593"/>
      <c r="O32" s="593"/>
      <c r="P32" s="593"/>
      <c r="Q32" s="593"/>
    </row>
    <row r="33" spans="1:17">
      <c r="A33" s="355">
        <v>13</v>
      </c>
      <c r="B33" s="323" t="s">
        <v>88</v>
      </c>
      <c r="C33" s="598">
        <v>47637004.413766116</v>
      </c>
      <c r="D33" s="598">
        <v>384956.02579999989</v>
      </c>
      <c r="E33" s="599">
        <f t="shared" si="0"/>
        <v>48021960.439566113</v>
      </c>
      <c r="F33" s="598">
        <v>82107470.428681314</v>
      </c>
      <c r="G33" s="598">
        <v>655669.47979999997</v>
      </c>
      <c r="H33" s="599">
        <f t="shared" si="1"/>
        <v>82763139.908481315</v>
      </c>
      <c r="L33" s="593"/>
      <c r="M33" s="593"/>
      <c r="N33" s="593"/>
      <c r="O33" s="593"/>
      <c r="P33" s="593"/>
      <c r="Q33" s="593"/>
    </row>
    <row r="34" spans="1:17">
      <c r="A34" s="355">
        <v>13.1</v>
      </c>
      <c r="B34" s="328" t="s">
        <v>716</v>
      </c>
      <c r="C34" s="598">
        <v>45744919.543766111</v>
      </c>
      <c r="D34" s="598">
        <v>0</v>
      </c>
      <c r="E34" s="599">
        <f t="shared" si="0"/>
        <v>45744919.543766111</v>
      </c>
      <c r="F34" s="598">
        <v>79856779.638681322</v>
      </c>
      <c r="G34" s="598">
        <v>0</v>
      </c>
      <c r="H34" s="599">
        <f t="shared" si="1"/>
        <v>79856779.638681322</v>
      </c>
      <c r="L34" s="593"/>
      <c r="M34" s="593"/>
      <c r="N34" s="593"/>
      <c r="O34" s="593"/>
      <c r="P34" s="593"/>
      <c r="Q34" s="593"/>
    </row>
    <row r="35" spans="1:17">
      <c r="A35" s="355">
        <v>13.2</v>
      </c>
      <c r="B35" s="328" t="s">
        <v>717</v>
      </c>
      <c r="C35" s="598">
        <v>0</v>
      </c>
      <c r="D35" s="598">
        <v>0</v>
      </c>
      <c r="E35" s="599">
        <f t="shared" si="0"/>
        <v>0</v>
      </c>
      <c r="F35" s="598">
        <v>0</v>
      </c>
      <c r="G35" s="598">
        <v>0</v>
      </c>
      <c r="H35" s="599">
        <f t="shared" si="1"/>
        <v>0</v>
      </c>
      <c r="L35" s="593"/>
      <c r="M35" s="593"/>
      <c r="N35" s="593"/>
      <c r="O35" s="593"/>
      <c r="P35" s="593"/>
      <c r="Q35" s="593"/>
    </row>
    <row r="36" spans="1:17">
      <c r="A36" s="355">
        <v>14</v>
      </c>
      <c r="B36" s="329" t="s">
        <v>718</v>
      </c>
      <c r="C36" s="598">
        <f>SUM(C7,C11,C13,C14,C15,C19,C22,C23,C24,C27,C30,C33)</f>
        <v>741155949.99120545</v>
      </c>
      <c r="D36" s="598">
        <f>SUM(D7,D11,D13,D14,D15,D19,D22,D23,D24,D27,D30,D33)</f>
        <v>1156071093.0537355</v>
      </c>
      <c r="E36" s="599">
        <f t="shared" si="0"/>
        <v>1897227043.0449409</v>
      </c>
      <c r="F36" s="598">
        <f>SUM(F7,F11,F13,F14,F15,F19,F22,F23,F24,F27,F30,F33)</f>
        <v>691793586.13636494</v>
      </c>
      <c r="G36" s="598">
        <f>SUM(G7,G11,G13,G14,G15,G19,G22,G23,G24,G27,G30,G33)</f>
        <v>1088296267.4826257</v>
      </c>
      <c r="H36" s="599">
        <f t="shared" si="1"/>
        <v>1780089853.6189907</v>
      </c>
      <c r="K36" s="670"/>
      <c r="L36" s="593"/>
      <c r="M36" s="593"/>
      <c r="N36" s="593"/>
      <c r="O36" s="593"/>
      <c r="P36" s="593"/>
      <c r="Q36" s="593"/>
    </row>
    <row r="37" spans="1:17" ht="22.5" customHeight="1">
      <c r="A37" s="355"/>
      <c r="B37" s="330" t="s">
        <v>93</v>
      </c>
      <c r="C37" s="737"/>
      <c r="D37" s="738"/>
      <c r="E37" s="738"/>
      <c r="F37" s="738"/>
      <c r="G37" s="738"/>
      <c r="H37" s="739"/>
      <c r="L37" s="593"/>
      <c r="M37" s="593"/>
      <c r="N37" s="593"/>
      <c r="O37" s="593"/>
      <c r="P37" s="593"/>
      <c r="Q37" s="593"/>
    </row>
    <row r="38" spans="1:17">
      <c r="A38" s="355">
        <v>15</v>
      </c>
      <c r="B38" s="331" t="s">
        <v>719</v>
      </c>
      <c r="C38" s="598">
        <v>0</v>
      </c>
      <c r="D38" s="598">
        <v>0</v>
      </c>
      <c r="E38" s="603">
        <f>C38+D38</f>
        <v>0</v>
      </c>
      <c r="F38" s="598">
        <v>0</v>
      </c>
      <c r="G38" s="598">
        <v>0</v>
      </c>
      <c r="H38" s="603">
        <f>F38+G38</f>
        <v>0</v>
      </c>
      <c r="L38" s="593"/>
      <c r="M38" s="593"/>
      <c r="N38" s="593"/>
      <c r="O38" s="593"/>
      <c r="P38" s="593"/>
      <c r="Q38" s="593"/>
    </row>
    <row r="39" spans="1:17">
      <c r="A39" s="355">
        <v>15.1</v>
      </c>
      <c r="B39" s="332" t="s">
        <v>699</v>
      </c>
      <c r="C39" s="598">
        <v>0</v>
      </c>
      <c r="D39" s="598">
        <v>0</v>
      </c>
      <c r="E39" s="603">
        <f t="shared" ref="E39:E53" si="2">C39+D39</f>
        <v>0</v>
      </c>
      <c r="F39" s="598">
        <v>0</v>
      </c>
      <c r="G39" s="598">
        <v>0</v>
      </c>
      <c r="H39" s="603">
        <f t="shared" ref="H39:H53" si="3">F39+G39</f>
        <v>0</v>
      </c>
      <c r="L39" s="593"/>
      <c r="M39" s="593"/>
      <c r="N39" s="593"/>
      <c r="O39" s="593"/>
      <c r="P39" s="593"/>
      <c r="Q39" s="593"/>
    </row>
    <row r="40" spans="1:17" ht="24" customHeight="1">
      <c r="A40" s="355">
        <v>16</v>
      </c>
      <c r="B40" s="325" t="s">
        <v>720</v>
      </c>
      <c r="C40" s="598">
        <v>0</v>
      </c>
      <c r="D40" s="598">
        <v>0</v>
      </c>
      <c r="E40" s="603">
        <f t="shared" si="2"/>
        <v>0</v>
      </c>
      <c r="F40" s="598">
        <v>0</v>
      </c>
      <c r="G40" s="598">
        <v>0</v>
      </c>
      <c r="H40" s="603">
        <f t="shared" si="3"/>
        <v>0</v>
      </c>
      <c r="L40" s="593"/>
      <c r="M40" s="593"/>
      <c r="N40" s="593"/>
      <c r="O40" s="593"/>
      <c r="P40" s="593"/>
      <c r="Q40" s="593"/>
    </row>
    <row r="41" spans="1:17" ht="21">
      <c r="A41" s="355">
        <v>17</v>
      </c>
      <c r="B41" s="325" t="s">
        <v>721</v>
      </c>
      <c r="C41" s="602">
        <f>SUM(C42:C45)</f>
        <v>295986754.5881924</v>
      </c>
      <c r="D41" s="602">
        <f>SUM(D42:D45)</f>
        <v>1036758300.5876355</v>
      </c>
      <c r="E41" s="603">
        <f t="shared" si="2"/>
        <v>1332745055.175828</v>
      </c>
      <c r="F41" s="602">
        <f>SUM(F42:F45)</f>
        <v>276383811.35167307</v>
      </c>
      <c r="G41" s="602">
        <f>SUM(G42:G45)</f>
        <v>976123819.67020404</v>
      </c>
      <c r="H41" s="603">
        <f t="shared" si="3"/>
        <v>1252507631.0218771</v>
      </c>
      <c r="L41" s="593"/>
      <c r="M41" s="593"/>
      <c r="N41" s="593"/>
      <c r="O41" s="593"/>
      <c r="P41" s="593"/>
      <c r="Q41" s="593"/>
    </row>
    <row r="42" spans="1:17">
      <c r="A42" s="355">
        <v>17.100000000000001</v>
      </c>
      <c r="B42" s="333" t="s">
        <v>722</v>
      </c>
      <c r="C42" s="598">
        <v>289852770.32000005</v>
      </c>
      <c r="D42" s="598">
        <v>1033887627.0802</v>
      </c>
      <c r="E42" s="603">
        <f t="shared" si="2"/>
        <v>1323740397.4001999</v>
      </c>
      <c r="F42" s="598">
        <v>269641590.03999996</v>
      </c>
      <c r="G42" s="598">
        <v>975646006.9058001</v>
      </c>
      <c r="H42" s="603">
        <f t="shared" si="3"/>
        <v>1245287596.9458001</v>
      </c>
      <c r="L42" s="593"/>
      <c r="M42" s="593"/>
      <c r="N42" s="593"/>
      <c r="O42" s="593"/>
      <c r="P42" s="593"/>
      <c r="Q42" s="593"/>
    </row>
    <row r="43" spans="1:17">
      <c r="A43" s="355">
        <v>17.2</v>
      </c>
      <c r="B43" s="334" t="s">
        <v>89</v>
      </c>
      <c r="C43" s="598">
        <v>0</v>
      </c>
      <c r="D43" s="598">
        <v>0</v>
      </c>
      <c r="E43" s="603">
        <f t="shared" si="2"/>
        <v>0</v>
      </c>
      <c r="F43" s="598">
        <v>0</v>
      </c>
      <c r="G43" s="598">
        <v>0</v>
      </c>
      <c r="H43" s="603">
        <f t="shared" si="3"/>
        <v>0</v>
      </c>
      <c r="L43" s="593"/>
      <c r="M43" s="593"/>
      <c r="N43" s="593"/>
      <c r="O43" s="593"/>
      <c r="P43" s="593"/>
      <c r="Q43" s="593"/>
    </row>
    <row r="44" spans="1:17">
      <c r="A44" s="355">
        <v>17.3</v>
      </c>
      <c r="B44" s="333" t="s">
        <v>723</v>
      </c>
      <c r="C44" s="598">
        <v>0</v>
      </c>
      <c r="D44" s="598">
        <v>0</v>
      </c>
      <c r="E44" s="603">
        <f t="shared" si="2"/>
        <v>0</v>
      </c>
      <c r="F44" s="598">
        <v>0</v>
      </c>
      <c r="G44" s="598">
        <v>0</v>
      </c>
      <c r="H44" s="603">
        <f t="shared" si="3"/>
        <v>0</v>
      </c>
      <c r="L44" s="593"/>
      <c r="M44" s="593"/>
      <c r="N44" s="593"/>
      <c r="O44" s="593"/>
      <c r="P44" s="593"/>
      <c r="Q44" s="593"/>
    </row>
    <row r="45" spans="1:17">
      <c r="A45" s="355">
        <v>17.399999999999999</v>
      </c>
      <c r="B45" s="333" t="s">
        <v>724</v>
      </c>
      <c r="C45" s="598">
        <v>6133984.2681923397</v>
      </c>
      <c r="D45" s="598">
        <v>2870673.50743553</v>
      </c>
      <c r="E45" s="603">
        <f t="shared" si="2"/>
        <v>9004657.7756278701</v>
      </c>
      <c r="F45" s="598">
        <v>6742221.3116730899</v>
      </c>
      <c r="G45" s="598">
        <v>477812.764403968</v>
      </c>
      <c r="H45" s="603">
        <f t="shared" si="3"/>
        <v>7220034.076077058</v>
      </c>
      <c r="L45" s="593"/>
      <c r="M45" s="593"/>
      <c r="N45" s="593"/>
      <c r="O45" s="593"/>
      <c r="P45" s="593"/>
      <c r="Q45" s="593"/>
    </row>
    <row r="46" spans="1:17">
      <c r="A46" s="355">
        <v>18</v>
      </c>
      <c r="B46" s="323" t="s">
        <v>725</v>
      </c>
      <c r="C46" s="598">
        <v>168280.54848723963</v>
      </c>
      <c r="D46" s="598">
        <v>229198.24748803891</v>
      </c>
      <c r="E46" s="603">
        <f t="shared" si="2"/>
        <v>397478.79597527854</v>
      </c>
      <c r="F46" s="598">
        <v>302719.5160609649</v>
      </c>
      <c r="G46" s="598">
        <v>307026.38031189353</v>
      </c>
      <c r="H46" s="603">
        <f t="shared" si="3"/>
        <v>609745.89637285843</v>
      </c>
      <c r="L46" s="593"/>
      <c r="M46" s="593"/>
      <c r="N46" s="593"/>
      <c r="O46" s="593"/>
      <c r="P46" s="593"/>
      <c r="Q46" s="593"/>
    </row>
    <row r="47" spans="1:17">
      <c r="A47" s="355">
        <v>19</v>
      </c>
      <c r="B47" s="323" t="s">
        <v>726</v>
      </c>
      <c r="C47" s="602">
        <f>SUM(C48:C49)</f>
        <v>2533384.0482973158</v>
      </c>
      <c r="D47" s="602">
        <f>SUM(D48:D49)</f>
        <v>0</v>
      </c>
      <c r="E47" s="603">
        <f t="shared" si="2"/>
        <v>2533384.0482973158</v>
      </c>
      <c r="F47" s="602">
        <f>SUM(F48:F49)</f>
        <v>1995305.2303702834</v>
      </c>
      <c r="G47" s="602">
        <f>SUM(G48:G49)</f>
        <v>0</v>
      </c>
      <c r="H47" s="603">
        <f t="shared" si="3"/>
        <v>1995305.2303702834</v>
      </c>
      <c r="L47" s="593"/>
      <c r="M47" s="593"/>
      <c r="N47" s="593"/>
      <c r="O47" s="593"/>
      <c r="P47" s="593"/>
      <c r="Q47" s="593"/>
    </row>
    <row r="48" spans="1:17">
      <c r="A48" s="355">
        <v>19.100000000000001</v>
      </c>
      <c r="B48" s="335" t="s">
        <v>727</v>
      </c>
      <c r="C48" s="598">
        <v>0</v>
      </c>
      <c r="D48" s="598">
        <v>0</v>
      </c>
      <c r="E48" s="603">
        <f t="shared" si="2"/>
        <v>0</v>
      </c>
      <c r="F48" s="598">
        <v>0</v>
      </c>
      <c r="G48" s="598">
        <v>0</v>
      </c>
      <c r="H48" s="603">
        <f t="shared" si="3"/>
        <v>0</v>
      </c>
      <c r="L48" s="593"/>
      <c r="M48" s="593"/>
      <c r="N48" s="593"/>
      <c r="O48" s="593"/>
      <c r="P48" s="593"/>
      <c r="Q48" s="593"/>
    </row>
    <row r="49" spans="1:17">
      <c r="A49" s="355">
        <v>19.2</v>
      </c>
      <c r="B49" s="336" t="s">
        <v>728</v>
      </c>
      <c r="C49" s="598">
        <v>2533384.0482973158</v>
      </c>
      <c r="D49" s="598">
        <v>0</v>
      </c>
      <c r="E49" s="603">
        <f t="shared" si="2"/>
        <v>2533384.0482973158</v>
      </c>
      <c r="F49" s="598">
        <v>1995305.2303702834</v>
      </c>
      <c r="G49" s="598">
        <v>0</v>
      </c>
      <c r="H49" s="603">
        <f t="shared" si="3"/>
        <v>1995305.2303702834</v>
      </c>
      <c r="L49" s="593"/>
      <c r="M49" s="593"/>
      <c r="N49" s="593"/>
      <c r="O49" s="593"/>
      <c r="P49" s="593"/>
      <c r="Q49" s="593"/>
    </row>
    <row r="50" spans="1:17">
      <c r="A50" s="355">
        <v>20</v>
      </c>
      <c r="B50" s="337" t="s">
        <v>90</v>
      </c>
      <c r="C50" s="598">
        <v>0</v>
      </c>
      <c r="D50" s="598">
        <v>81812138.289899766</v>
      </c>
      <c r="E50" s="603">
        <f t="shared" si="2"/>
        <v>81812138.289899766</v>
      </c>
      <c r="F50" s="598">
        <v>0</v>
      </c>
      <c r="G50" s="598">
        <v>82627348.515899777</v>
      </c>
      <c r="H50" s="603">
        <f t="shared" si="3"/>
        <v>82627348.515899777</v>
      </c>
      <c r="L50" s="593"/>
      <c r="M50" s="593"/>
      <c r="N50" s="593"/>
      <c r="O50" s="593"/>
      <c r="P50" s="593"/>
      <c r="Q50" s="593"/>
    </row>
    <row r="51" spans="1:17">
      <c r="A51" s="355">
        <v>21</v>
      </c>
      <c r="B51" s="338" t="s">
        <v>78</v>
      </c>
      <c r="C51" s="598">
        <v>840679.21959999984</v>
      </c>
      <c r="D51" s="598">
        <v>120055.48819999988</v>
      </c>
      <c r="E51" s="603">
        <f t="shared" si="2"/>
        <v>960734.70779999974</v>
      </c>
      <c r="F51" s="598">
        <v>746796.99960000045</v>
      </c>
      <c r="G51" s="598">
        <v>2556051.3382000001</v>
      </c>
      <c r="H51" s="603">
        <f t="shared" si="3"/>
        <v>3302848.3378000008</v>
      </c>
      <c r="L51" s="593"/>
      <c r="M51" s="593"/>
      <c r="N51" s="593"/>
      <c r="O51" s="593"/>
      <c r="P51" s="593"/>
      <c r="Q51" s="593"/>
    </row>
    <row r="52" spans="1:17">
      <c r="A52" s="355">
        <v>21.1</v>
      </c>
      <c r="B52" s="334" t="s">
        <v>729</v>
      </c>
      <c r="C52" s="598">
        <v>0</v>
      </c>
      <c r="D52" s="598">
        <v>0</v>
      </c>
      <c r="E52" s="603">
        <f t="shared" si="2"/>
        <v>0</v>
      </c>
      <c r="F52" s="598">
        <v>0</v>
      </c>
      <c r="G52" s="598">
        <v>0</v>
      </c>
      <c r="H52" s="603">
        <f t="shared" si="3"/>
        <v>0</v>
      </c>
      <c r="L52" s="593"/>
      <c r="M52" s="593"/>
      <c r="N52" s="593"/>
      <c r="O52" s="593"/>
      <c r="P52" s="593"/>
      <c r="Q52" s="593"/>
    </row>
    <row r="53" spans="1:17">
      <c r="A53" s="355">
        <v>22</v>
      </c>
      <c r="B53" s="337" t="s">
        <v>730</v>
      </c>
      <c r="C53" s="602">
        <f>SUM(C38,C40,C41,C46,C47,C50,C51)</f>
        <v>299529098.40457696</v>
      </c>
      <c r="D53" s="602">
        <f>SUM(D38,D40,D41,D46,D47,D50,D51)</f>
        <v>1118919692.6132233</v>
      </c>
      <c r="E53" s="603">
        <f t="shared" si="2"/>
        <v>1418448791.0178003</v>
      </c>
      <c r="F53" s="602">
        <f>SUM(F38,F40,F41,F46,F47,F50,F51)</f>
        <v>279428633.09770429</v>
      </c>
      <c r="G53" s="602">
        <f>SUM(G38,G40,G41,G46,G47,G50,G51)</f>
        <v>1061614245.9046156</v>
      </c>
      <c r="H53" s="603">
        <f t="shared" si="3"/>
        <v>1341042879.0023198</v>
      </c>
      <c r="L53" s="593"/>
      <c r="M53" s="593"/>
      <c r="N53" s="593"/>
      <c r="O53" s="593"/>
      <c r="P53" s="593"/>
      <c r="Q53" s="593"/>
    </row>
    <row r="54" spans="1:17" ht="24" customHeight="1">
      <c r="A54" s="355"/>
      <c r="B54" s="339" t="s">
        <v>731</v>
      </c>
      <c r="C54" s="740"/>
      <c r="D54" s="741"/>
      <c r="E54" s="741"/>
      <c r="F54" s="741"/>
      <c r="G54" s="741"/>
      <c r="H54" s="742"/>
      <c r="L54" s="593"/>
      <c r="M54" s="593"/>
      <c r="N54" s="593"/>
      <c r="O54" s="593"/>
      <c r="P54" s="593"/>
      <c r="Q54" s="593"/>
    </row>
    <row r="55" spans="1:17">
      <c r="A55" s="355">
        <v>23</v>
      </c>
      <c r="B55" s="537" t="s">
        <v>959</v>
      </c>
      <c r="C55" s="598">
        <v>114430000</v>
      </c>
      <c r="D55" s="598">
        <v>0</v>
      </c>
      <c r="E55" s="603">
        <f>C55+D55</f>
        <v>114430000</v>
      </c>
      <c r="F55" s="598">
        <v>114430000</v>
      </c>
      <c r="G55" s="598">
        <v>0</v>
      </c>
      <c r="H55" s="603">
        <f>F55+G55</f>
        <v>114430000</v>
      </c>
      <c r="L55" s="593"/>
      <c r="M55" s="593"/>
      <c r="N55" s="593"/>
      <c r="O55" s="593"/>
      <c r="P55" s="593"/>
      <c r="Q55" s="593"/>
    </row>
    <row r="56" spans="1:17">
      <c r="A56" s="355">
        <v>24</v>
      </c>
      <c r="B56" s="337" t="s">
        <v>732</v>
      </c>
      <c r="C56" s="598">
        <v>0</v>
      </c>
      <c r="D56" s="598">
        <v>0</v>
      </c>
      <c r="E56" s="603">
        <f t="shared" ref="E56:E69" si="4">C56+D56</f>
        <v>0</v>
      </c>
      <c r="F56" s="598">
        <v>0</v>
      </c>
      <c r="G56" s="598">
        <v>0</v>
      </c>
      <c r="H56" s="603">
        <f t="shared" ref="H56:H69" si="5">F56+G56</f>
        <v>0</v>
      </c>
      <c r="L56" s="593"/>
      <c r="M56" s="593"/>
      <c r="N56" s="593"/>
      <c r="O56" s="593"/>
      <c r="P56" s="593"/>
      <c r="Q56" s="593"/>
    </row>
    <row r="57" spans="1:17">
      <c r="A57" s="355">
        <v>25</v>
      </c>
      <c r="B57" s="337" t="s">
        <v>91</v>
      </c>
      <c r="C57" s="598">
        <v>0</v>
      </c>
      <c r="D57" s="598">
        <v>0</v>
      </c>
      <c r="E57" s="603">
        <f t="shared" si="4"/>
        <v>0</v>
      </c>
      <c r="F57" s="598">
        <v>0</v>
      </c>
      <c r="G57" s="598">
        <v>0</v>
      </c>
      <c r="H57" s="603">
        <f t="shared" si="5"/>
        <v>0</v>
      </c>
      <c r="L57" s="593"/>
      <c r="M57" s="593"/>
      <c r="N57" s="593"/>
      <c r="O57" s="593"/>
      <c r="P57" s="593"/>
      <c r="Q57" s="593"/>
    </row>
    <row r="58" spans="1:17">
      <c r="A58" s="355">
        <v>26</v>
      </c>
      <c r="B58" s="323" t="s">
        <v>733</v>
      </c>
      <c r="C58" s="598">
        <v>0</v>
      </c>
      <c r="D58" s="598">
        <v>0</v>
      </c>
      <c r="E58" s="603">
        <f t="shared" si="4"/>
        <v>0</v>
      </c>
      <c r="F58" s="598">
        <v>0</v>
      </c>
      <c r="G58" s="598">
        <v>0</v>
      </c>
      <c r="H58" s="603">
        <f t="shared" si="5"/>
        <v>0</v>
      </c>
      <c r="L58" s="593"/>
      <c r="M58" s="593"/>
      <c r="N58" s="593"/>
      <c r="O58" s="593"/>
      <c r="P58" s="593"/>
      <c r="Q58" s="593"/>
    </row>
    <row r="59" spans="1:17" ht="21">
      <c r="A59" s="355">
        <v>27</v>
      </c>
      <c r="B59" s="323" t="s">
        <v>734</v>
      </c>
      <c r="C59" s="602">
        <f>SUM(C60:C61)</f>
        <v>23845347.84</v>
      </c>
      <c r="D59" s="602">
        <f>SUM(D60:D61)</f>
        <v>0</v>
      </c>
      <c r="E59" s="603">
        <f t="shared" si="4"/>
        <v>23845347.84</v>
      </c>
      <c r="F59" s="602">
        <f t="shared" ref="F59:G59" si="6">SUM(F60:F61)</f>
        <v>25763611.367281228</v>
      </c>
      <c r="G59" s="602">
        <f t="shared" si="6"/>
        <v>0</v>
      </c>
      <c r="H59" s="603">
        <f t="shared" si="5"/>
        <v>25763611.367281228</v>
      </c>
      <c r="L59" s="593"/>
      <c r="M59" s="593"/>
      <c r="N59" s="593"/>
      <c r="O59" s="593"/>
      <c r="P59" s="593"/>
      <c r="Q59" s="593"/>
    </row>
    <row r="60" spans="1:17">
      <c r="A60" s="355">
        <v>27.1</v>
      </c>
      <c r="B60" s="335" t="s">
        <v>735</v>
      </c>
      <c r="C60" s="598">
        <v>23845347.84</v>
      </c>
      <c r="D60" s="598">
        <v>0</v>
      </c>
      <c r="E60" s="603">
        <f t="shared" si="4"/>
        <v>23845347.84</v>
      </c>
      <c r="F60" s="598">
        <v>25763611.367281228</v>
      </c>
      <c r="G60" s="598">
        <v>0</v>
      </c>
      <c r="H60" s="603">
        <f t="shared" si="5"/>
        <v>25763611.367281228</v>
      </c>
      <c r="L60" s="593"/>
      <c r="M60" s="593"/>
      <c r="N60" s="593"/>
      <c r="O60" s="593"/>
      <c r="P60" s="593"/>
      <c r="Q60" s="593"/>
    </row>
    <row r="61" spans="1:17">
      <c r="A61" s="355">
        <v>27.2</v>
      </c>
      <c r="B61" s="333" t="s">
        <v>736</v>
      </c>
      <c r="C61" s="598">
        <v>0</v>
      </c>
      <c r="D61" s="598">
        <v>0</v>
      </c>
      <c r="E61" s="603">
        <f t="shared" si="4"/>
        <v>0</v>
      </c>
      <c r="F61" s="598">
        <v>0</v>
      </c>
      <c r="G61" s="598">
        <v>0</v>
      </c>
      <c r="H61" s="603">
        <f t="shared" si="5"/>
        <v>0</v>
      </c>
      <c r="L61" s="593"/>
      <c r="M61" s="593"/>
      <c r="N61" s="593"/>
      <c r="O61" s="593"/>
      <c r="P61" s="593"/>
      <c r="Q61" s="593"/>
    </row>
    <row r="62" spans="1:17">
      <c r="A62" s="355">
        <v>28</v>
      </c>
      <c r="B62" s="338" t="s">
        <v>737</v>
      </c>
      <c r="C62" s="598">
        <v>0</v>
      </c>
      <c r="D62" s="598">
        <v>0</v>
      </c>
      <c r="E62" s="603">
        <f t="shared" si="4"/>
        <v>0</v>
      </c>
      <c r="F62" s="598">
        <v>0</v>
      </c>
      <c r="G62" s="598">
        <v>0</v>
      </c>
      <c r="H62" s="603">
        <f t="shared" si="5"/>
        <v>0</v>
      </c>
      <c r="L62" s="593"/>
      <c r="M62" s="593"/>
      <c r="N62" s="593"/>
      <c r="O62" s="593"/>
      <c r="P62" s="593"/>
      <c r="Q62" s="593"/>
    </row>
    <row r="63" spans="1:17">
      <c r="A63" s="355">
        <v>29</v>
      </c>
      <c r="B63" s="323" t="s">
        <v>738</v>
      </c>
      <c r="C63" s="602">
        <f>SUM(C64:C66)</f>
        <v>0</v>
      </c>
      <c r="D63" s="602">
        <f>SUM(D64:D66)</f>
        <v>0</v>
      </c>
      <c r="E63" s="603">
        <f t="shared" si="4"/>
        <v>0</v>
      </c>
      <c r="F63" s="602">
        <v>70117.409432173619</v>
      </c>
      <c r="G63" s="602">
        <v>0</v>
      </c>
      <c r="H63" s="603">
        <f t="shared" si="5"/>
        <v>70117.409432173619</v>
      </c>
      <c r="L63" s="593"/>
      <c r="M63" s="593"/>
      <c r="N63" s="593"/>
      <c r="O63" s="593"/>
      <c r="P63" s="593"/>
      <c r="Q63" s="593"/>
    </row>
    <row r="64" spans="1:17">
      <c r="A64" s="355">
        <v>29.1</v>
      </c>
      <c r="B64" s="324" t="s">
        <v>739</v>
      </c>
      <c r="C64" s="598">
        <v>0</v>
      </c>
      <c r="D64" s="598">
        <v>0</v>
      </c>
      <c r="E64" s="603">
        <f t="shared" si="4"/>
        <v>0</v>
      </c>
      <c r="F64" s="598">
        <v>0</v>
      </c>
      <c r="G64" s="598">
        <v>0</v>
      </c>
      <c r="H64" s="603">
        <f t="shared" si="5"/>
        <v>0</v>
      </c>
      <c r="L64" s="593"/>
      <c r="M64" s="593"/>
      <c r="N64" s="593"/>
      <c r="O64" s="593"/>
      <c r="P64" s="593"/>
      <c r="Q64" s="593"/>
    </row>
    <row r="65" spans="1:17" ht="24.95" customHeight="1">
      <c r="A65" s="355">
        <v>29.2</v>
      </c>
      <c r="B65" s="335" t="s">
        <v>740</v>
      </c>
      <c r="C65" s="598">
        <v>0</v>
      </c>
      <c r="D65" s="598">
        <v>0</v>
      </c>
      <c r="E65" s="603">
        <f t="shared" si="4"/>
        <v>0</v>
      </c>
      <c r="F65" s="598">
        <v>0</v>
      </c>
      <c r="G65" s="598">
        <v>0</v>
      </c>
      <c r="H65" s="603">
        <f t="shared" si="5"/>
        <v>0</v>
      </c>
      <c r="L65" s="593"/>
      <c r="M65" s="593"/>
      <c r="N65" s="593"/>
      <c r="O65" s="593"/>
      <c r="P65" s="593"/>
      <c r="Q65" s="593"/>
    </row>
    <row r="66" spans="1:17" ht="22.5" customHeight="1">
      <c r="A66" s="355">
        <v>29.3</v>
      </c>
      <c r="B66" s="327" t="s">
        <v>741</v>
      </c>
      <c r="C66" s="598">
        <v>0</v>
      </c>
      <c r="D66" s="598">
        <v>0</v>
      </c>
      <c r="E66" s="603">
        <f t="shared" si="4"/>
        <v>0</v>
      </c>
      <c r="F66" s="598">
        <v>70117.409432173619</v>
      </c>
      <c r="G66" s="598">
        <v>0</v>
      </c>
      <c r="H66" s="603">
        <f t="shared" si="5"/>
        <v>70117.409432173619</v>
      </c>
      <c r="L66" s="593"/>
      <c r="M66" s="593"/>
      <c r="N66" s="593"/>
      <c r="O66" s="593"/>
      <c r="P66" s="593"/>
      <c r="Q66" s="593"/>
    </row>
    <row r="67" spans="1:17">
      <c r="A67" s="355">
        <v>30</v>
      </c>
      <c r="B67" s="323" t="s">
        <v>92</v>
      </c>
      <c r="C67" s="598">
        <v>340502895.89834088</v>
      </c>
      <c r="D67" s="598">
        <v>0</v>
      </c>
      <c r="E67" s="603">
        <f t="shared" si="4"/>
        <v>340502895.89834088</v>
      </c>
      <c r="F67" s="598">
        <v>298783246.73775774</v>
      </c>
      <c r="G67" s="598">
        <v>0</v>
      </c>
      <c r="H67" s="603">
        <f t="shared" si="5"/>
        <v>298783246.73775774</v>
      </c>
      <c r="L67" s="593"/>
      <c r="M67" s="593"/>
      <c r="N67" s="593"/>
      <c r="O67" s="593"/>
      <c r="P67" s="593"/>
      <c r="Q67" s="593"/>
    </row>
    <row r="68" spans="1:17">
      <c r="A68" s="355">
        <v>31</v>
      </c>
      <c r="B68" s="340" t="s">
        <v>742</v>
      </c>
      <c r="C68" s="602">
        <f>SUM(C55,C56,C57,C58,C59,C62,C63,C67)</f>
        <v>478778243.73834085</v>
      </c>
      <c r="D68" s="602">
        <f>SUM(D55,D56,D57,D58,D59,D62,D63,D67)</f>
        <v>0</v>
      </c>
      <c r="E68" s="603">
        <f t="shared" si="4"/>
        <v>478778243.73834085</v>
      </c>
      <c r="F68" s="602">
        <f>SUM(F55,F56,F57,F58,F59,F62,F63,F67)</f>
        <v>439046975.51447117</v>
      </c>
      <c r="G68" s="602">
        <f>SUM(G55,G56,G57,G58,G59,G62,G63,G67)</f>
        <v>0</v>
      </c>
      <c r="H68" s="603">
        <f t="shared" si="5"/>
        <v>439046975.51447117</v>
      </c>
      <c r="L68" s="593"/>
      <c r="M68" s="593"/>
      <c r="N68" s="593"/>
      <c r="O68" s="593"/>
      <c r="P68" s="593"/>
      <c r="Q68" s="593"/>
    </row>
    <row r="69" spans="1:17">
      <c r="A69" s="355">
        <v>32</v>
      </c>
      <c r="B69" s="341" t="s">
        <v>743</v>
      </c>
      <c r="C69" s="602">
        <f>SUM(C53,C68)</f>
        <v>778307342.14291787</v>
      </c>
      <c r="D69" s="602">
        <f>SUM(D53,D68)</f>
        <v>1118919692.6132233</v>
      </c>
      <c r="E69" s="603">
        <f t="shared" si="4"/>
        <v>1897227034.7561412</v>
      </c>
      <c r="F69" s="602">
        <f>SUM(F53,F68)</f>
        <v>718475608.61217546</v>
      </c>
      <c r="G69" s="602">
        <f>SUM(G53,G68)</f>
        <v>1061614245.9046156</v>
      </c>
      <c r="H69" s="603">
        <f t="shared" si="5"/>
        <v>1780089854.5167911</v>
      </c>
      <c r="L69" s="593"/>
      <c r="M69" s="593"/>
      <c r="N69" s="593"/>
      <c r="O69" s="593"/>
      <c r="P69" s="593"/>
      <c r="Q69" s="593"/>
    </row>
    <row r="70" spans="1:17">
      <c r="L70" s="593"/>
      <c r="M70" s="593"/>
      <c r="N70" s="593"/>
      <c r="O70" s="593"/>
      <c r="P70" s="593"/>
      <c r="Q70" s="59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Y35"/>
  <sheetViews>
    <sheetView showGridLines="0" zoomScale="80" zoomScaleNormal="80" workbookViewId="0"/>
  </sheetViews>
  <sheetFormatPr defaultColWidth="9.140625" defaultRowHeight="12.75"/>
  <cols>
    <col min="1" max="1" width="11.85546875" style="394" bestFit="1" customWidth="1"/>
    <col min="2" max="2" width="93.42578125" style="394" customWidth="1"/>
    <col min="3" max="3" width="17.42578125" style="394" bestFit="1" customWidth="1"/>
    <col min="4" max="5" width="16.140625" style="394" customWidth="1"/>
    <col min="6" max="6" width="16.140625" style="409" customWidth="1"/>
    <col min="7" max="7" width="25.140625" style="409" customWidth="1"/>
    <col min="8" max="8" width="16.140625" style="394" customWidth="1"/>
    <col min="9" max="11" width="16.140625" style="409" customWidth="1"/>
    <col min="12" max="12" width="26.140625" style="409" customWidth="1"/>
    <col min="13" max="16384" width="9.140625" style="394"/>
  </cols>
  <sheetData>
    <row r="1" spans="1:25" ht="13.5">
      <c r="A1" s="299" t="s">
        <v>97</v>
      </c>
      <c r="B1" s="220" t="str">
        <f>Info!C2</f>
        <v>სს "ბანკი ქართუ"</v>
      </c>
      <c r="F1" s="394"/>
      <c r="G1" s="394"/>
      <c r="I1" s="394"/>
      <c r="J1" s="394"/>
      <c r="K1" s="394"/>
      <c r="L1" s="394"/>
    </row>
    <row r="2" spans="1:25">
      <c r="A2" s="299" t="s">
        <v>98</v>
      </c>
      <c r="B2" s="671">
        <f>'1. key ratios'!B2</f>
        <v>45930</v>
      </c>
      <c r="F2" s="394"/>
      <c r="G2" s="394"/>
      <c r="I2" s="394"/>
      <c r="J2" s="394"/>
      <c r="K2" s="394"/>
      <c r="L2" s="394"/>
    </row>
    <row r="3" spans="1:25">
      <c r="A3" s="301" t="s">
        <v>563</v>
      </c>
      <c r="F3" s="394"/>
      <c r="G3" s="394"/>
      <c r="I3" s="394"/>
      <c r="J3" s="394"/>
      <c r="K3" s="394"/>
      <c r="L3" s="394"/>
    </row>
    <row r="4" spans="1:25">
      <c r="F4" s="394"/>
      <c r="G4" s="394"/>
      <c r="I4" s="394"/>
      <c r="J4" s="394"/>
      <c r="K4" s="394"/>
      <c r="L4" s="394"/>
    </row>
    <row r="5" spans="1:25" ht="37.5" customHeight="1">
      <c r="A5" s="798" t="s">
        <v>564</v>
      </c>
      <c r="B5" s="799"/>
      <c r="C5" s="851" t="s">
        <v>565</v>
      </c>
      <c r="D5" s="852"/>
      <c r="E5" s="852"/>
      <c r="F5" s="852"/>
      <c r="G5" s="852"/>
      <c r="H5" s="851" t="s">
        <v>874</v>
      </c>
      <c r="I5" s="853"/>
      <c r="J5" s="853"/>
      <c r="K5" s="853"/>
      <c r="L5" s="854"/>
    </row>
    <row r="6" spans="1:25" ht="39.6" customHeight="1">
      <c r="A6" s="802"/>
      <c r="B6" s="803"/>
      <c r="C6" s="305"/>
      <c r="D6" s="392" t="s">
        <v>859</v>
      </c>
      <c r="E6" s="392" t="s">
        <v>858</v>
      </c>
      <c r="F6" s="392" t="s">
        <v>857</v>
      </c>
      <c r="G6" s="392" t="s">
        <v>856</v>
      </c>
      <c r="H6" s="410"/>
      <c r="I6" s="392" t="s">
        <v>859</v>
      </c>
      <c r="J6" s="392" t="s">
        <v>858</v>
      </c>
      <c r="K6" s="392" t="s">
        <v>857</v>
      </c>
      <c r="L6" s="392" t="s">
        <v>856</v>
      </c>
    </row>
    <row r="7" spans="1:25" ht="18">
      <c r="A7" s="384">
        <v>1</v>
      </c>
      <c r="B7" s="397" t="s">
        <v>487</v>
      </c>
      <c r="C7" s="708">
        <v>8247946.6511378288</v>
      </c>
      <c r="D7" s="676">
        <v>7545132.2170015574</v>
      </c>
      <c r="E7" s="676">
        <v>0</v>
      </c>
      <c r="F7" s="676">
        <v>702814.43413627101</v>
      </c>
      <c r="G7" s="709">
        <v>0</v>
      </c>
      <c r="H7" s="676">
        <v>262159.55492767901</v>
      </c>
      <c r="I7" s="676">
        <v>183172.15227700706</v>
      </c>
      <c r="J7" s="676">
        <v>0</v>
      </c>
      <c r="K7" s="676">
        <v>78987.402650671982</v>
      </c>
      <c r="L7" s="676">
        <v>0</v>
      </c>
      <c r="N7" s="691"/>
      <c r="O7" s="691"/>
      <c r="P7" s="691"/>
      <c r="Q7" s="691"/>
      <c r="R7" s="691"/>
      <c r="S7" s="691"/>
      <c r="T7" s="691"/>
      <c r="U7" s="691"/>
      <c r="V7" s="691"/>
      <c r="W7" s="691"/>
      <c r="X7" s="691"/>
      <c r="Y7" s="691"/>
    </row>
    <row r="8" spans="1:25">
      <c r="A8" s="384">
        <v>2</v>
      </c>
      <c r="B8" s="397" t="s">
        <v>488</v>
      </c>
      <c r="C8" s="708">
        <v>24882074.388266627</v>
      </c>
      <c r="D8" s="676">
        <v>24713790.165619168</v>
      </c>
      <c r="E8" s="676">
        <v>1751.8999999999999</v>
      </c>
      <c r="F8" s="683">
        <v>166532.32264746429</v>
      </c>
      <c r="G8" s="683">
        <v>0</v>
      </c>
      <c r="H8" s="676">
        <v>221206.03939426458</v>
      </c>
      <c r="I8" s="683">
        <v>203168.51067709483</v>
      </c>
      <c r="J8" s="683">
        <v>175.19</v>
      </c>
      <c r="K8" s="683">
        <v>17862.338717169776</v>
      </c>
      <c r="L8" s="683">
        <v>0</v>
      </c>
      <c r="N8" s="691"/>
      <c r="O8" s="691"/>
      <c r="P8" s="691"/>
      <c r="Q8" s="691"/>
      <c r="R8" s="691"/>
      <c r="S8" s="691"/>
      <c r="T8" s="691"/>
      <c r="U8" s="691"/>
      <c r="V8" s="691"/>
      <c r="W8" s="691"/>
    </row>
    <row r="9" spans="1:25">
      <c r="A9" s="384">
        <v>3</v>
      </c>
      <c r="B9" s="397" t="s">
        <v>835</v>
      </c>
      <c r="C9" s="708">
        <v>0</v>
      </c>
      <c r="D9" s="676">
        <v>0</v>
      </c>
      <c r="E9" s="676">
        <v>0</v>
      </c>
      <c r="F9" s="681">
        <v>0</v>
      </c>
      <c r="G9" s="681">
        <v>0</v>
      </c>
      <c r="H9" s="676">
        <v>0</v>
      </c>
      <c r="I9" s="681">
        <v>0</v>
      </c>
      <c r="J9" s="681">
        <v>0</v>
      </c>
      <c r="K9" s="681">
        <v>0</v>
      </c>
      <c r="L9" s="681">
        <v>0</v>
      </c>
      <c r="N9" s="691"/>
      <c r="O9" s="691"/>
      <c r="P9" s="691"/>
      <c r="Q9" s="691"/>
      <c r="R9" s="691"/>
      <c r="S9" s="691"/>
      <c r="T9" s="691"/>
      <c r="U9" s="691"/>
      <c r="V9" s="691"/>
      <c r="W9" s="691"/>
    </row>
    <row r="10" spans="1:25">
      <c r="A10" s="384">
        <v>4</v>
      </c>
      <c r="B10" s="397" t="s">
        <v>489</v>
      </c>
      <c r="C10" s="708">
        <v>94943268.286418989</v>
      </c>
      <c r="D10" s="676">
        <v>69989320.733849719</v>
      </c>
      <c r="E10" s="676">
        <v>5441008.7342654737</v>
      </c>
      <c r="F10" s="681">
        <v>19512938.818303782</v>
      </c>
      <c r="G10" s="681">
        <v>0</v>
      </c>
      <c r="H10" s="676">
        <v>413144.54087576497</v>
      </c>
      <c r="I10" s="681">
        <v>249174.36155072323</v>
      </c>
      <c r="J10" s="681">
        <v>25288.638519999997</v>
      </c>
      <c r="K10" s="681">
        <v>138681.54080504191</v>
      </c>
      <c r="L10" s="681">
        <v>0</v>
      </c>
      <c r="N10" s="691"/>
      <c r="O10" s="691"/>
      <c r="P10" s="691"/>
      <c r="Q10" s="691"/>
      <c r="R10" s="691"/>
      <c r="S10" s="691"/>
      <c r="T10" s="691"/>
      <c r="U10" s="691"/>
      <c r="V10" s="691"/>
      <c r="W10" s="691"/>
    </row>
    <row r="11" spans="1:25">
      <c r="A11" s="384">
        <v>5</v>
      </c>
      <c r="B11" s="397" t="s">
        <v>490</v>
      </c>
      <c r="C11" s="708">
        <v>82292522.550201952</v>
      </c>
      <c r="D11" s="676">
        <v>74347671.56081593</v>
      </c>
      <c r="E11" s="676">
        <v>6816083.2438179953</v>
      </c>
      <c r="F11" s="681">
        <v>1128767.7455679998</v>
      </c>
      <c r="G11" s="681">
        <v>0</v>
      </c>
      <c r="H11" s="676">
        <v>827537.59775973298</v>
      </c>
      <c r="I11" s="681">
        <v>226404.78530547058</v>
      </c>
      <c r="J11" s="681">
        <v>523508.56496925274</v>
      </c>
      <c r="K11" s="681">
        <v>77624.247485009939</v>
      </c>
      <c r="L11" s="681">
        <v>0</v>
      </c>
      <c r="N11" s="691"/>
      <c r="O11" s="691"/>
      <c r="P11" s="691"/>
      <c r="Q11" s="691"/>
      <c r="R11" s="691"/>
      <c r="S11" s="691"/>
      <c r="T11" s="691"/>
      <c r="U11" s="691"/>
      <c r="V11" s="691"/>
      <c r="W11" s="691"/>
    </row>
    <row r="12" spans="1:25">
      <c r="A12" s="384">
        <v>6</v>
      </c>
      <c r="B12" s="397" t="s">
        <v>491</v>
      </c>
      <c r="C12" s="708">
        <v>21677145.42700275</v>
      </c>
      <c r="D12" s="676">
        <v>20602347.339908</v>
      </c>
      <c r="E12" s="676">
        <v>1074019.1570947517</v>
      </c>
      <c r="F12" s="681">
        <v>778.93</v>
      </c>
      <c r="G12" s="681">
        <v>0</v>
      </c>
      <c r="H12" s="676">
        <v>47543.270982300572</v>
      </c>
      <c r="I12" s="681">
        <v>41394.245192300579</v>
      </c>
      <c r="J12" s="681">
        <v>5370.0957900000003</v>
      </c>
      <c r="K12" s="681">
        <v>778.93</v>
      </c>
      <c r="L12" s="681">
        <v>0</v>
      </c>
      <c r="N12" s="691"/>
      <c r="O12" s="691"/>
      <c r="P12" s="691"/>
      <c r="Q12" s="691"/>
      <c r="R12" s="691"/>
      <c r="S12" s="691"/>
      <c r="T12" s="691"/>
      <c r="U12" s="691"/>
      <c r="V12" s="691"/>
      <c r="W12" s="691"/>
    </row>
    <row r="13" spans="1:25">
      <c r="A13" s="384">
        <v>7</v>
      </c>
      <c r="B13" s="397" t="s">
        <v>492</v>
      </c>
      <c r="C13" s="708">
        <v>23786809.109711356</v>
      </c>
      <c r="D13" s="676">
        <v>11490826.709999373</v>
      </c>
      <c r="E13" s="676">
        <v>6770783.2310080025</v>
      </c>
      <c r="F13" s="681">
        <v>5525199.1687040003</v>
      </c>
      <c r="G13" s="681">
        <v>0</v>
      </c>
      <c r="H13" s="676">
        <v>123550.25210737553</v>
      </c>
      <c r="I13" s="681">
        <v>44752.770465852365</v>
      </c>
      <c r="J13" s="681">
        <v>51171.485794245906</v>
      </c>
      <c r="K13" s="681">
        <v>27625.995847277311</v>
      </c>
      <c r="L13" s="681">
        <v>0</v>
      </c>
      <c r="N13" s="691"/>
      <c r="O13" s="691"/>
      <c r="P13" s="691"/>
      <c r="Q13" s="691"/>
      <c r="R13" s="691"/>
      <c r="S13" s="691"/>
      <c r="T13" s="691"/>
      <c r="U13" s="691"/>
      <c r="V13" s="691"/>
      <c r="W13" s="691"/>
    </row>
    <row r="14" spans="1:25">
      <c r="A14" s="384">
        <v>8</v>
      </c>
      <c r="B14" s="397" t="s">
        <v>493</v>
      </c>
      <c r="C14" s="708">
        <v>5967879.7400686303</v>
      </c>
      <c r="D14" s="676">
        <v>5163923.5899062082</v>
      </c>
      <c r="E14" s="676">
        <v>542927.00539199996</v>
      </c>
      <c r="F14" s="681">
        <v>261029.14477042176</v>
      </c>
      <c r="G14" s="681">
        <v>0</v>
      </c>
      <c r="H14" s="676">
        <v>131068.3907169353</v>
      </c>
      <c r="I14" s="681">
        <v>8147.798619921723</v>
      </c>
      <c r="J14" s="681">
        <v>1237.5232800645911</v>
      </c>
      <c r="K14" s="681">
        <v>121683.068816949</v>
      </c>
      <c r="L14" s="681">
        <v>0</v>
      </c>
      <c r="N14" s="691"/>
      <c r="O14" s="691"/>
      <c r="P14" s="691"/>
      <c r="Q14" s="691"/>
      <c r="R14" s="691"/>
      <c r="S14" s="691"/>
      <c r="T14" s="691"/>
      <c r="U14" s="691"/>
      <c r="V14" s="691"/>
      <c r="W14" s="691"/>
    </row>
    <row r="15" spans="1:25">
      <c r="A15" s="384">
        <v>9</v>
      </c>
      <c r="B15" s="397" t="s">
        <v>494</v>
      </c>
      <c r="C15" s="708">
        <v>202572924.96682465</v>
      </c>
      <c r="D15" s="676">
        <v>199465782.87641758</v>
      </c>
      <c r="E15" s="676">
        <v>0</v>
      </c>
      <c r="F15" s="681">
        <v>3107142.0904070721</v>
      </c>
      <c r="G15" s="681">
        <v>0</v>
      </c>
      <c r="H15" s="676">
        <v>2105078.0342580304</v>
      </c>
      <c r="I15" s="681">
        <v>1356760.1150897648</v>
      </c>
      <c r="J15" s="681">
        <v>0</v>
      </c>
      <c r="K15" s="681">
        <v>748317.91916826658</v>
      </c>
      <c r="L15" s="681">
        <v>0</v>
      </c>
      <c r="N15" s="691"/>
      <c r="O15" s="691"/>
      <c r="P15" s="691"/>
      <c r="Q15" s="691"/>
      <c r="R15" s="691"/>
      <c r="S15" s="691"/>
      <c r="T15" s="691"/>
      <c r="U15" s="691"/>
      <c r="V15" s="691"/>
      <c r="W15" s="691"/>
    </row>
    <row r="16" spans="1:25">
      <c r="A16" s="384">
        <v>10</v>
      </c>
      <c r="B16" s="397" t="s">
        <v>495</v>
      </c>
      <c r="C16" s="708">
        <v>5535615.2111685062</v>
      </c>
      <c r="D16" s="676">
        <v>5534143.5311685055</v>
      </c>
      <c r="E16" s="676">
        <v>1471.68</v>
      </c>
      <c r="F16" s="681">
        <v>0</v>
      </c>
      <c r="G16" s="681">
        <v>0</v>
      </c>
      <c r="H16" s="676">
        <v>6090.5789583157875</v>
      </c>
      <c r="I16" s="681">
        <v>6087.9630783057337</v>
      </c>
      <c r="J16" s="681">
        <v>2.6158800100541955</v>
      </c>
      <c r="K16" s="681">
        <v>0</v>
      </c>
      <c r="L16" s="681">
        <v>0</v>
      </c>
      <c r="N16" s="691"/>
      <c r="O16" s="691"/>
      <c r="P16" s="691"/>
      <c r="Q16" s="691"/>
      <c r="R16" s="691"/>
      <c r="S16" s="691"/>
      <c r="T16" s="691"/>
      <c r="U16" s="691"/>
      <c r="V16" s="691"/>
      <c r="W16" s="691"/>
    </row>
    <row r="17" spans="1:23">
      <c r="A17" s="384">
        <v>11</v>
      </c>
      <c r="B17" s="397" t="s">
        <v>496</v>
      </c>
      <c r="C17" s="708">
        <v>1303218.0601857938</v>
      </c>
      <c r="D17" s="676">
        <v>1303218.0601857938</v>
      </c>
      <c r="E17" s="676">
        <v>0</v>
      </c>
      <c r="F17" s="681">
        <v>0</v>
      </c>
      <c r="G17" s="681">
        <v>0</v>
      </c>
      <c r="H17" s="676">
        <v>6474.9688833659438</v>
      </c>
      <c r="I17" s="681">
        <v>6474.9688833659438</v>
      </c>
      <c r="J17" s="681">
        <v>0</v>
      </c>
      <c r="K17" s="681">
        <v>0</v>
      </c>
      <c r="L17" s="681">
        <v>0</v>
      </c>
      <c r="N17" s="691"/>
      <c r="O17" s="691"/>
      <c r="P17" s="691"/>
      <c r="Q17" s="691"/>
      <c r="R17" s="691"/>
      <c r="S17" s="691"/>
      <c r="T17" s="691"/>
      <c r="U17" s="691"/>
      <c r="V17" s="691"/>
      <c r="W17" s="691"/>
    </row>
    <row r="18" spans="1:23">
      <c r="A18" s="384">
        <v>12</v>
      </c>
      <c r="B18" s="397" t="s">
        <v>497</v>
      </c>
      <c r="C18" s="708">
        <v>34871705.560849845</v>
      </c>
      <c r="D18" s="676">
        <v>8991180.6768673491</v>
      </c>
      <c r="E18" s="676">
        <v>94989.59792</v>
      </c>
      <c r="F18" s="681">
        <v>25785535.286062494</v>
      </c>
      <c r="G18" s="681">
        <v>0</v>
      </c>
      <c r="H18" s="676">
        <v>10501403.949782632</v>
      </c>
      <c r="I18" s="681">
        <v>23307.376569619431</v>
      </c>
      <c r="J18" s="681">
        <v>332.9675694311648</v>
      </c>
      <c r="K18" s="681">
        <v>10477763.605643578</v>
      </c>
      <c r="L18" s="681">
        <v>0</v>
      </c>
      <c r="N18" s="691"/>
      <c r="O18" s="691"/>
      <c r="P18" s="691"/>
      <c r="Q18" s="691"/>
      <c r="R18" s="691"/>
      <c r="S18" s="691"/>
      <c r="T18" s="691"/>
      <c r="U18" s="691"/>
      <c r="V18" s="691"/>
      <c r="W18" s="691"/>
    </row>
    <row r="19" spans="1:23">
      <c r="A19" s="384">
        <v>13</v>
      </c>
      <c r="B19" s="397" t="s">
        <v>498</v>
      </c>
      <c r="C19" s="708">
        <v>16405262.55124034</v>
      </c>
      <c r="D19" s="676">
        <v>11023086.330545221</v>
      </c>
      <c r="E19" s="676">
        <v>2331783.9204074703</v>
      </c>
      <c r="F19" s="681">
        <v>3050392.3002876486</v>
      </c>
      <c r="G19" s="681">
        <v>0</v>
      </c>
      <c r="H19" s="676">
        <v>1716232.5676367595</v>
      </c>
      <c r="I19" s="681">
        <v>31358.50181020048</v>
      </c>
      <c r="J19" s="681">
        <v>104056.49782655892</v>
      </c>
      <c r="K19" s="681">
        <v>1580817.568</v>
      </c>
      <c r="L19" s="681">
        <v>0</v>
      </c>
      <c r="N19" s="691"/>
      <c r="O19" s="691"/>
      <c r="P19" s="691"/>
      <c r="Q19" s="691"/>
      <c r="R19" s="691"/>
      <c r="S19" s="691"/>
      <c r="T19" s="691"/>
      <c r="U19" s="691"/>
      <c r="V19" s="691"/>
      <c r="W19" s="691"/>
    </row>
    <row r="20" spans="1:23">
      <c r="A20" s="384">
        <v>14</v>
      </c>
      <c r="B20" s="397" t="s">
        <v>499</v>
      </c>
      <c r="C20" s="708">
        <v>46342906.77133853</v>
      </c>
      <c r="D20" s="676">
        <v>24576167.165547498</v>
      </c>
      <c r="E20" s="676">
        <v>6308881.1913270308</v>
      </c>
      <c r="F20" s="681">
        <v>14953325.963231998</v>
      </c>
      <c r="G20" s="681">
        <v>504532.45123200002</v>
      </c>
      <c r="H20" s="676">
        <v>947112.78347282659</v>
      </c>
      <c r="I20" s="681">
        <v>100617.94130573171</v>
      </c>
      <c r="J20" s="681">
        <v>37084.052503007864</v>
      </c>
      <c r="K20" s="681">
        <v>806888.12740792683</v>
      </c>
      <c r="L20" s="681">
        <v>2522.6622561600002</v>
      </c>
      <c r="N20" s="691"/>
      <c r="O20" s="691"/>
      <c r="P20" s="691"/>
      <c r="Q20" s="691"/>
      <c r="R20" s="691"/>
      <c r="S20" s="691"/>
      <c r="T20" s="691"/>
      <c r="U20" s="691"/>
      <c r="V20" s="691"/>
      <c r="W20" s="691"/>
    </row>
    <row r="21" spans="1:23">
      <c r="A21" s="384">
        <v>15</v>
      </c>
      <c r="B21" s="397" t="s">
        <v>500</v>
      </c>
      <c r="C21" s="708">
        <v>5488435.1291880012</v>
      </c>
      <c r="D21" s="676">
        <v>5050498.848100001</v>
      </c>
      <c r="E21" s="676">
        <v>0</v>
      </c>
      <c r="F21" s="681">
        <v>437936.28108800005</v>
      </c>
      <c r="G21" s="681">
        <v>0</v>
      </c>
      <c r="H21" s="676">
        <v>89795.107262317819</v>
      </c>
      <c r="I21" s="681">
        <v>10549.413186184327</v>
      </c>
      <c r="J21" s="681">
        <v>0</v>
      </c>
      <c r="K21" s="681">
        <v>79245.694076133484</v>
      </c>
      <c r="L21" s="681">
        <v>0</v>
      </c>
      <c r="N21" s="691"/>
      <c r="O21" s="691"/>
      <c r="P21" s="691"/>
      <c r="Q21" s="691"/>
      <c r="R21" s="691"/>
      <c r="S21" s="691"/>
      <c r="T21" s="691"/>
      <c r="U21" s="691"/>
      <c r="V21" s="691"/>
      <c r="W21" s="691"/>
    </row>
    <row r="22" spans="1:23">
      <c r="A22" s="384">
        <v>16</v>
      </c>
      <c r="B22" s="397" t="s">
        <v>501</v>
      </c>
      <c r="C22" s="708">
        <v>76682439.356464982</v>
      </c>
      <c r="D22" s="676">
        <v>0</v>
      </c>
      <c r="E22" s="676">
        <v>76682439.356464982</v>
      </c>
      <c r="F22" s="681">
        <v>0</v>
      </c>
      <c r="G22" s="681">
        <v>0</v>
      </c>
      <c r="H22" s="676">
        <v>7964055.6044100001</v>
      </c>
      <c r="I22" s="681">
        <v>0</v>
      </c>
      <c r="J22" s="681">
        <v>7964055.6044100001</v>
      </c>
      <c r="K22" s="681">
        <v>0</v>
      </c>
      <c r="L22" s="681">
        <v>0</v>
      </c>
      <c r="N22" s="691"/>
      <c r="O22" s="691"/>
      <c r="P22" s="691"/>
      <c r="Q22" s="691"/>
      <c r="R22" s="691"/>
      <c r="S22" s="691"/>
      <c r="T22" s="691"/>
      <c r="U22" s="691"/>
      <c r="V22" s="691"/>
      <c r="W22" s="691"/>
    </row>
    <row r="23" spans="1:23">
      <c r="A23" s="384">
        <v>17</v>
      </c>
      <c r="B23" s="397" t="s">
        <v>502</v>
      </c>
      <c r="C23" s="708">
        <v>85382550.379210949</v>
      </c>
      <c r="D23" s="676">
        <v>85382550.379210949</v>
      </c>
      <c r="E23" s="676">
        <v>0</v>
      </c>
      <c r="F23" s="681">
        <v>0</v>
      </c>
      <c r="G23" s="681">
        <v>0</v>
      </c>
      <c r="H23" s="676">
        <v>667567.79586309462</v>
      </c>
      <c r="I23" s="681">
        <v>667567.79586309462</v>
      </c>
      <c r="J23" s="681">
        <v>0</v>
      </c>
      <c r="K23" s="681">
        <v>0</v>
      </c>
      <c r="L23" s="681">
        <v>0</v>
      </c>
      <c r="N23" s="691"/>
      <c r="O23" s="691"/>
      <c r="P23" s="691"/>
      <c r="Q23" s="691"/>
      <c r="R23" s="691"/>
      <c r="S23" s="691"/>
      <c r="T23" s="691"/>
      <c r="U23" s="691"/>
      <c r="V23" s="691"/>
      <c r="W23" s="691"/>
    </row>
    <row r="24" spans="1:23">
      <c r="A24" s="384">
        <v>18</v>
      </c>
      <c r="B24" s="397" t="s">
        <v>503</v>
      </c>
      <c r="C24" s="708">
        <v>15125902.060270615</v>
      </c>
      <c r="D24" s="676">
        <v>15125902.060270615</v>
      </c>
      <c r="E24" s="676">
        <v>0</v>
      </c>
      <c r="F24" s="681">
        <v>0</v>
      </c>
      <c r="G24" s="681">
        <v>0</v>
      </c>
      <c r="H24" s="676">
        <v>370909.5159835543</v>
      </c>
      <c r="I24" s="681">
        <v>370909.5159835543</v>
      </c>
      <c r="J24" s="681">
        <v>0</v>
      </c>
      <c r="K24" s="681">
        <v>0</v>
      </c>
      <c r="L24" s="681">
        <v>0</v>
      </c>
      <c r="N24" s="691"/>
      <c r="O24" s="691"/>
      <c r="P24" s="691"/>
      <c r="Q24" s="691"/>
      <c r="R24" s="691"/>
      <c r="S24" s="691"/>
      <c r="T24" s="691"/>
      <c r="U24" s="691"/>
      <c r="V24" s="691"/>
      <c r="W24" s="691"/>
    </row>
    <row r="25" spans="1:23">
      <c r="A25" s="384">
        <v>19</v>
      </c>
      <c r="B25" s="397" t="s">
        <v>504</v>
      </c>
      <c r="C25" s="708">
        <v>17132208.56054293</v>
      </c>
      <c r="D25" s="676">
        <v>17132208.56054293</v>
      </c>
      <c r="E25" s="676">
        <v>0</v>
      </c>
      <c r="F25" s="681">
        <v>0</v>
      </c>
      <c r="G25" s="681">
        <v>0</v>
      </c>
      <c r="H25" s="676">
        <v>298131.47220845637</v>
      </c>
      <c r="I25" s="681">
        <v>298131.47220845637</v>
      </c>
      <c r="J25" s="681">
        <v>0</v>
      </c>
      <c r="K25" s="681">
        <v>0</v>
      </c>
      <c r="L25" s="681">
        <v>0</v>
      </c>
      <c r="N25" s="691"/>
      <c r="O25" s="691"/>
      <c r="P25" s="691"/>
      <c r="Q25" s="691"/>
      <c r="R25" s="691"/>
      <c r="S25" s="691"/>
      <c r="T25" s="691"/>
      <c r="U25" s="691"/>
      <c r="V25" s="691"/>
      <c r="W25" s="691"/>
    </row>
    <row r="26" spans="1:23">
      <c r="A26" s="384">
        <v>20</v>
      </c>
      <c r="B26" s="397" t="s">
        <v>505</v>
      </c>
      <c r="C26" s="708">
        <v>44315430.350023054</v>
      </c>
      <c r="D26" s="676">
        <v>32986210.289007254</v>
      </c>
      <c r="E26" s="676">
        <v>11329220.061015809</v>
      </c>
      <c r="F26" s="681">
        <v>0</v>
      </c>
      <c r="G26" s="681">
        <v>0</v>
      </c>
      <c r="H26" s="676">
        <v>1650981.0573906917</v>
      </c>
      <c r="I26" s="681">
        <v>166076.82283240455</v>
      </c>
      <c r="J26" s="681">
        <v>1484904.2345582873</v>
      </c>
      <c r="K26" s="681">
        <v>0</v>
      </c>
      <c r="L26" s="681">
        <v>0</v>
      </c>
      <c r="N26" s="691"/>
      <c r="O26" s="691"/>
      <c r="P26" s="691"/>
      <c r="Q26" s="691"/>
      <c r="R26" s="691"/>
      <c r="S26" s="691"/>
      <c r="T26" s="691"/>
      <c r="U26" s="691"/>
      <c r="V26" s="691"/>
      <c r="W26" s="691"/>
    </row>
    <row r="27" spans="1:23">
      <c r="A27" s="384">
        <v>21</v>
      </c>
      <c r="B27" s="397" t="s">
        <v>506</v>
      </c>
      <c r="C27" s="708">
        <v>8024882.9346464779</v>
      </c>
      <c r="D27" s="676">
        <v>8024864.2442464773</v>
      </c>
      <c r="E27" s="676">
        <v>0</v>
      </c>
      <c r="F27" s="681">
        <v>18.6904</v>
      </c>
      <c r="G27" s="681">
        <v>0</v>
      </c>
      <c r="H27" s="676">
        <v>16587.341990529545</v>
      </c>
      <c r="I27" s="681">
        <v>16568.651590529546</v>
      </c>
      <c r="J27" s="681">
        <v>0</v>
      </c>
      <c r="K27" s="681">
        <v>18.6904</v>
      </c>
      <c r="L27" s="681">
        <v>0</v>
      </c>
      <c r="N27" s="691"/>
      <c r="O27" s="691"/>
      <c r="P27" s="691"/>
      <c r="Q27" s="691"/>
      <c r="R27" s="691"/>
      <c r="S27" s="691"/>
      <c r="T27" s="691"/>
      <c r="U27" s="691"/>
      <c r="V27" s="691"/>
      <c r="W27" s="691"/>
    </row>
    <row r="28" spans="1:23">
      <c r="A28" s="384">
        <v>22</v>
      </c>
      <c r="B28" s="397" t="s">
        <v>507</v>
      </c>
      <c r="C28" s="708">
        <v>36845168.991412885</v>
      </c>
      <c r="D28" s="676">
        <v>34184151.645615466</v>
      </c>
      <c r="E28" s="676">
        <v>0</v>
      </c>
      <c r="F28" s="681">
        <v>2661017.3457974284</v>
      </c>
      <c r="G28" s="681">
        <v>0</v>
      </c>
      <c r="H28" s="676">
        <v>38713.026783486901</v>
      </c>
      <c r="I28" s="681">
        <v>1940.84663</v>
      </c>
      <c r="J28" s="681">
        <v>0</v>
      </c>
      <c r="K28" s="681">
        <v>36772.180153486901</v>
      </c>
      <c r="L28" s="681">
        <v>0</v>
      </c>
      <c r="N28" s="691"/>
      <c r="O28" s="691"/>
      <c r="P28" s="691"/>
      <c r="Q28" s="691"/>
      <c r="R28" s="691"/>
      <c r="S28" s="691"/>
      <c r="T28" s="691"/>
      <c r="U28" s="691"/>
      <c r="V28" s="691"/>
      <c r="W28" s="691"/>
    </row>
    <row r="29" spans="1:23">
      <c r="A29" s="384">
        <v>23</v>
      </c>
      <c r="B29" s="397" t="s">
        <v>508</v>
      </c>
      <c r="C29" s="708">
        <v>84108513.440516844</v>
      </c>
      <c r="D29" s="676">
        <v>76770889.812379792</v>
      </c>
      <c r="E29" s="676">
        <v>3314461.2105940199</v>
      </c>
      <c r="F29" s="681">
        <v>4023162.417543042</v>
      </c>
      <c r="G29" s="681">
        <v>0</v>
      </c>
      <c r="H29" s="676">
        <v>536226.46007917041</v>
      </c>
      <c r="I29" s="681">
        <v>370234.34257903841</v>
      </c>
      <c r="J29" s="681">
        <v>7181.7299827200268</v>
      </c>
      <c r="K29" s="681">
        <v>158810.38751741208</v>
      </c>
      <c r="L29" s="681">
        <v>0</v>
      </c>
      <c r="N29" s="691"/>
      <c r="O29" s="691"/>
      <c r="P29" s="691"/>
      <c r="Q29" s="691"/>
      <c r="R29" s="691"/>
      <c r="S29" s="691"/>
      <c r="T29" s="691"/>
      <c r="U29" s="691"/>
      <c r="V29" s="691"/>
      <c r="W29" s="691"/>
    </row>
    <row r="30" spans="1:23">
      <c r="A30" s="384">
        <v>24</v>
      </c>
      <c r="B30" s="397" t="s">
        <v>509</v>
      </c>
      <c r="C30" s="708">
        <v>41353339.488553956</v>
      </c>
      <c r="D30" s="676">
        <v>37167597.25767155</v>
      </c>
      <c r="E30" s="676">
        <v>706916.92310641275</v>
      </c>
      <c r="F30" s="681">
        <v>3478825.3077760004</v>
      </c>
      <c r="G30" s="681">
        <v>0</v>
      </c>
      <c r="H30" s="676">
        <v>1046066.9400459023</v>
      </c>
      <c r="I30" s="681">
        <v>118527.73740010879</v>
      </c>
      <c r="J30" s="681">
        <v>2292.2720792047985</v>
      </c>
      <c r="K30" s="681">
        <v>925246.93056658865</v>
      </c>
      <c r="L30" s="681">
        <v>0</v>
      </c>
      <c r="N30" s="691"/>
      <c r="O30" s="691"/>
      <c r="P30" s="691"/>
      <c r="Q30" s="691"/>
      <c r="R30" s="691"/>
      <c r="S30" s="691"/>
      <c r="T30" s="691"/>
      <c r="U30" s="691"/>
      <c r="V30" s="691"/>
      <c r="W30" s="691"/>
    </row>
    <row r="31" spans="1:23">
      <c r="A31" s="384">
        <v>25</v>
      </c>
      <c r="B31" s="397" t="s">
        <v>510</v>
      </c>
      <c r="C31" s="708">
        <v>85412053.868902162</v>
      </c>
      <c r="D31" s="676">
        <v>77898614.891142055</v>
      </c>
      <c r="E31" s="676">
        <v>1232373.3841361227</v>
      </c>
      <c r="F31" s="681">
        <v>5699528.5965520069</v>
      </c>
      <c r="G31" s="681">
        <v>581536.99707199994</v>
      </c>
      <c r="H31" s="676">
        <v>2170126.0287916143</v>
      </c>
      <c r="I31" s="681">
        <v>265385.73686636338</v>
      </c>
      <c r="J31" s="681">
        <v>3242.0777073557124</v>
      </c>
      <c r="K31" s="681">
        <v>1900269.5871620232</v>
      </c>
      <c r="L31" s="681">
        <v>1228.6270558712354</v>
      </c>
      <c r="N31" s="691"/>
      <c r="O31" s="691"/>
      <c r="P31" s="691"/>
      <c r="Q31" s="691"/>
      <c r="R31" s="691"/>
      <c r="S31" s="691"/>
      <c r="T31" s="691"/>
      <c r="U31" s="691"/>
      <c r="V31" s="691"/>
      <c r="W31" s="691"/>
    </row>
    <row r="32" spans="1:23">
      <c r="A32" s="384">
        <v>26</v>
      </c>
      <c r="B32" s="397" t="s">
        <v>566</v>
      </c>
      <c r="C32" s="708">
        <v>277547.65731200017</v>
      </c>
      <c r="D32" s="676">
        <v>118617.91161200003</v>
      </c>
      <c r="E32" s="676">
        <v>6033.2599999999993</v>
      </c>
      <c r="F32" s="681">
        <v>152896.48570000005</v>
      </c>
      <c r="G32" s="681">
        <v>0</v>
      </c>
      <c r="H32" s="676">
        <v>155872.1699322401</v>
      </c>
      <c r="I32" s="681">
        <v>2372.3582322400011</v>
      </c>
      <c r="J32" s="681">
        <v>603.32599999999991</v>
      </c>
      <c r="K32" s="681">
        <v>152896.48570000005</v>
      </c>
      <c r="L32" s="681">
        <v>0</v>
      </c>
      <c r="N32" s="691"/>
      <c r="O32" s="691"/>
      <c r="P32" s="691"/>
      <c r="Q32" s="691"/>
      <c r="R32" s="691"/>
      <c r="S32" s="691"/>
      <c r="T32" s="691"/>
      <c r="U32" s="691"/>
      <c r="V32" s="691"/>
      <c r="W32" s="691"/>
    </row>
    <row r="33" spans="1:23" ht="15">
      <c r="A33" s="384">
        <v>27</v>
      </c>
      <c r="B33" s="438" t="s">
        <v>66</v>
      </c>
      <c r="C33" s="707">
        <f>SUM(C7:C32)</f>
        <v>1068977751.4914608</v>
      </c>
      <c r="D33" s="707">
        <f t="shared" ref="D33:L33" si="0">SUM(D7:D32)</f>
        <v>854588696.85763133</v>
      </c>
      <c r="E33" s="707">
        <f t="shared" si="0"/>
        <v>122655143.85655008</v>
      </c>
      <c r="F33" s="707">
        <f t="shared" si="0"/>
        <v>90647841.328975633</v>
      </c>
      <c r="G33" s="707">
        <f t="shared" si="0"/>
        <v>1086069.4483039998</v>
      </c>
      <c r="H33" s="707">
        <f t="shared" si="0"/>
        <v>32313635.05049704</v>
      </c>
      <c r="I33" s="707">
        <f t="shared" si="0"/>
        <v>4769086.1841973327</v>
      </c>
      <c r="J33" s="707">
        <f t="shared" si="0"/>
        <v>10210506.87687014</v>
      </c>
      <c r="K33" s="707">
        <f t="shared" si="0"/>
        <v>17330290.700117536</v>
      </c>
      <c r="L33" s="707">
        <f t="shared" si="0"/>
        <v>3751.2893120312356</v>
      </c>
      <c r="N33" s="691"/>
      <c r="O33" s="691"/>
      <c r="P33" s="691"/>
      <c r="Q33" s="691"/>
      <c r="R33" s="691"/>
      <c r="S33" s="691"/>
      <c r="T33" s="691"/>
      <c r="U33" s="691"/>
      <c r="V33" s="691"/>
      <c r="W33" s="691"/>
    </row>
    <row r="35" spans="1:23">
      <c r="B35" s="437"/>
      <c r="C35" s="437"/>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21"/>
  <sheetViews>
    <sheetView showGridLines="0" zoomScale="80" zoomScaleNormal="80" workbookViewId="0"/>
  </sheetViews>
  <sheetFormatPr defaultColWidth="8.85546875" defaultRowHeight="12"/>
  <cols>
    <col min="1" max="1" width="11.85546875" style="306" bestFit="1" customWidth="1"/>
    <col min="2" max="2" width="165.140625" style="306" customWidth="1"/>
    <col min="3" max="11" width="28.140625" style="306" customWidth="1"/>
    <col min="12" max="16384" width="8.85546875" style="306"/>
  </cols>
  <sheetData>
    <row r="1" spans="1:11" s="300" customFormat="1" ht="13.5">
      <c r="A1" s="299" t="s">
        <v>97</v>
      </c>
      <c r="B1" s="220" t="str">
        <f>Info!C2</f>
        <v>სს "ბანკი ქართუ"</v>
      </c>
      <c r="C1" s="394"/>
      <c r="D1" s="394"/>
      <c r="E1" s="394"/>
      <c r="F1" s="394"/>
      <c r="G1" s="394"/>
      <c r="H1" s="394"/>
      <c r="I1" s="394"/>
      <c r="J1" s="394"/>
      <c r="K1" s="394"/>
    </row>
    <row r="2" spans="1:11" s="300" customFormat="1" ht="12.75">
      <c r="A2" s="299" t="s">
        <v>98</v>
      </c>
      <c r="B2" s="671">
        <f>'1. key ratios'!B2</f>
        <v>45930</v>
      </c>
      <c r="C2" s="394"/>
      <c r="D2" s="394"/>
      <c r="E2" s="394"/>
      <c r="F2" s="394"/>
      <c r="G2" s="394"/>
      <c r="H2" s="394"/>
      <c r="I2" s="394"/>
      <c r="J2" s="394"/>
      <c r="K2" s="394"/>
    </row>
    <row r="3" spans="1:11" s="300" customFormat="1" ht="12.75">
      <c r="A3" s="301" t="s">
        <v>567</v>
      </c>
      <c r="B3" s="394"/>
      <c r="C3" s="394"/>
      <c r="D3" s="394"/>
      <c r="E3" s="394"/>
      <c r="F3" s="394"/>
      <c r="G3" s="394"/>
      <c r="H3" s="394"/>
      <c r="I3" s="394"/>
      <c r="J3" s="394"/>
      <c r="K3" s="394"/>
    </row>
    <row r="4" spans="1:11">
      <c r="A4" s="442"/>
      <c r="B4" s="442"/>
      <c r="C4" s="441" t="s">
        <v>471</v>
      </c>
      <c r="D4" s="441" t="s">
        <v>472</v>
      </c>
      <c r="E4" s="441" t="s">
        <v>473</v>
      </c>
      <c r="F4" s="441" t="s">
        <v>474</v>
      </c>
      <c r="G4" s="441" t="s">
        <v>475</v>
      </c>
      <c r="H4" s="441" t="s">
        <v>476</v>
      </c>
      <c r="I4" s="441" t="s">
        <v>477</v>
      </c>
      <c r="J4" s="441" t="s">
        <v>478</v>
      </c>
      <c r="K4" s="441" t="s">
        <v>479</v>
      </c>
    </row>
    <row r="5" spans="1:11" ht="104.1" customHeight="1">
      <c r="A5" s="855" t="s">
        <v>873</v>
      </c>
      <c r="B5" s="856"/>
      <c r="C5" s="440" t="s">
        <v>568</v>
      </c>
      <c r="D5" s="440" t="s">
        <v>561</v>
      </c>
      <c r="E5" s="440" t="s">
        <v>562</v>
      </c>
      <c r="F5" s="440" t="s">
        <v>872</v>
      </c>
      <c r="G5" s="440" t="s">
        <v>569</v>
      </c>
      <c r="H5" s="440" t="s">
        <v>570</v>
      </c>
      <c r="I5" s="440" t="s">
        <v>571</v>
      </c>
      <c r="J5" s="440" t="s">
        <v>572</v>
      </c>
      <c r="K5" s="440" t="s">
        <v>573</v>
      </c>
    </row>
    <row r="6" spans="1:11" ht="12.75">
      <c r="A6" s="384">
        <v>1</v>
      </c>
      <c r="B6" s="384" t="s">
        <v>574</v>
      </c>
      <c r="C6" s="676">
        <v>60019579.181677841</v>
      </c>
      <c r="D6" s="676">
        <v>4536747.3080000002</v>
      </c>
      <c r="E6" s="676">
        <v>0</v>
      </c>
      <c r="F6" s="676">
        <v>0</v>
      </c>
      <c r="G6" s="676">
        <v>824883870.04055738</v>
      </c>
      <c r="H6" s="676">
        <v>6948124.9312139079</v>
      </c>
      <c r="I6" s="676">
        <v>102226396.98321567</v>
      </c>
      <c r="J6" s="676">
        <v>10905185.86524477</v>
      </c>
      <c r="K6" s="676">
        <v>59457847.181552455</v>
      </c>
    </row>
    <row r="7" spans="1:11" ht="12.75">
      <c r="A7" s="384">
        <v>2</v>
      </c>
      <c r="B7" s="384" t="s">
        <v>575</v>
      </c>
      <c r="C7" s="676">
        <v>0</v>
      </c>
      <c r="D7" s="676">
        <v>0</v>
      </c>
      <c r="E7" s="676">
        <v>0</v>
      </c>
      <c r="F7" s="676">
        <v>0</v>
      </c>
      <c r="G7" s="676">
        <v>5000000</v>
      </c>
      <c r="H7" s="676">
        <v>154493.41000000015</v>
      </c>
      <c r="I7" s="676">
        <v>21055998.030000001</v>
      </c>
      <c r="J7" s="676">
        <v>0</v>
      </c>
      <c r="K7" s="676">
        <v>22808940.519999996</v>
      </c>
    </row>
    <row r="8" spans="1:11" ht="12.75">
      <c r="A8" s="384">
        <v>3</v>
      </c>
      <c r="B8" s="384" t="s">
        <v>539</v>
      </c>
      <c r="C8" s="676">
        <v>10492079.364873683</v>
      </c>
      <c r="D8" s="676">
        <v>0</v>
      </c>
      <c r="E8" s="676">
        <v>0</v>
      </c>
      <c r="F8" s="676">
        <v>0</v>
      </c>
      <c r="G8" s="676">
        <v>163025050.34407076</v>
      </c>
      <c r="H8" s="676">
        <v>411791.67309008719</v>
      </c>
      <c r="I8" s="676">
        <v>19358150.118783809</v>
      </c>
      <c r="J8" s="676">
        <v>8612238.9728207253</v>
      </c>
      <c r="K8" s="676">
        <v>5692680.0458609341</v>
      </c>
    </row>
    <row r="9" spans="1:11" ht="12.75">
      <c r="A9" s="384">
        <v>4</v>
      </c>
      <c r="B9" s="401" t="s">
        <v>871</v>
      </c>
      <c r="C9" s="676">
        <v>0</v>
      </c>
      <c r="D9" s="676">
        <v>307207.61</v>
      </c>
      <c r="E9" s="676">
        <v>0</v>
      </c>
      <c r="F9" s="676">
        <v>0</v>
      </c>
      <c r="G9" s="676">
        <v>70462244.119373828</v>
      </c>
      <c r="H9" s="676">
        <v>3296716.6043039951</v>
      </c>
      <c r="I9" s="676">
        <v>3580484.4425528399</v>
      </c>
      <c r="J9" s="676">
        <v>2751993.921997725</v>
      </c>
      <c r="K9" s="676">
        <v>11335264.07905121</v>
      </c>
    </row>
    <row r="10" spans="1:11" ht="12.75">
      <c r="A10" s="384">
        <v>5</v>
      </c>
      <c r="B10" s="401" t="s">
        <v>870</v>
      </c>
      <c r="C10" s="676">
        <v>0</v>
      </c>
      <c r="D10" s="676">
        <v>0</v>
      </c>
      <c r="E10" s="676">
        <v>0</v>
      </c>
      <c r="F10" s="676">
        <v>0</v>
      </c>
      <c r="G10" s="676">
        <v>0</v>
      </c>
      <c r="H10" s="676">
        <v>0</v>
      </c>
      <c r="I10" s="676">
        <v>0</v>
      </c>
      <c r="J10" s="676">
        <v>0</v>
      </c>
      <c r="K10" s="676">
        <v>0</v>
      </c>
    </row>
    <row r="11" spans="1:11" ht="12.75">
      <c r="A11" s="384">
        <v>6</v>
      </c>
      <c r="B11" s="401" t="s">
        <v>869</v>
      </c>
      <c r="C11" s="676">
        <v>0</v>
      </c>
      <c r="D11" s="676">
        <v>0</v>
      </c>
      <c r="E11" s="676">
        <v>0</v>
      </c>
      <c r="F11" s="676">
        <v>0</v>
      </c>
      <c r="G11" s="676">
        <v>3.8999999960651621E-3</v>
      </c>
      <c r="H11" s="676">
        <v>0</v>
      </c>
      <c r="I11" s="676">
        <v>0</v>
      </c>
      <c r="J11" s="676">
        <v>4.3999999907100573E-3</v>
      </c>
      <c r="K11" s="676">
        <v>407.04999999999995</v>
      </c>
    </row>
    <row r="13" spans="1:11" ht="15">
      <c r="B13" s="439"/>
    </row>
    <row r="14" spans="1:11">
      <c r="C14" s="920"/>
      <c r="D14" s="920"/>
      <c r="E14" s="920"/>
      <c r="F14" s="920"/>
      <c r="G14" s="920"/>
      <c r="H14" s="920"/>
      <c r="I14" s="920"/>
      <c r="J14" s="920"/>
      <c r="K14" s="920"/>
    </row>
    <row r="15" spans="1:11">
      <c r="C15" s="920"/>
      <c r="D15" s="920"/>
      <c r="E15" s="920"/>
      <c r="F15" s="920"/>
      <c r="G15" s="920"/>
      <c r="H15" s="920"/>
      <c r="I15" s="920"/>
      <c r="J15" s="920"/>
      <c r="K15" s="920"/>
    </row>
    <row r="16" spans="1:11">
      <c r="C16" s="920"/>
      <c r="D16" s="920"/>
      <c r="E16" s="920"/>
      <c r="F16" s="920"/>
      <c r="G16" s="920"/>
      <c r="H16" s="920"/>
      <c r="I16" s="920"/>
      <c r="J16" s="920"/>
      <c r="K16" s="920"/>
    </row>
    <row r="17" spans="3:11">
      <c r="C17" s="920"/>
      <c r="D17" s="920"/>
      <c r="E17" s="920"/>
      <c r="F17" s="920"/>
      <c r="G17" s="920"/>
      <c r="H17" s="920"/>
      <c r="I17" s="920"/>
      <c r="J17" s="920"/>
      <c r="K17" s="920"/>
    </row>
    <row r="18" spans="3:11">
      <c r="C18" s="920"/>
      <c r="D18" s="920"/>
      <c r="E18" s="920"/>
      <c r="F18" s="920"/>
      <c r="G18" s="920"/>
      <c r="H18" s="920"/>
      <c r="I18" s="920"/>
      <c r="J18" s="920"/>
      <c r="K18" s="920"/>
    </row>
    <row r="19" spans="3:11">
      <c r="C19" s="920"/>
      <c r="D19" s="920"/>
      <c r="E19" s="920"/>
      <c r="F19" s="920"/>
      <c r="G19" s="920"/>
      <c r="H19" s="920"/>
      <c r="I19" s="920"/>
      <c r="J19" s="920"/>
      <c r="K19" s="920"/>
    </row>
    <row r="20" spans="3:11">
      <c r="C20" s="920"/>
      <c r="D20" s="920"/>
      <c r="E20" s="920"/>
      <c r="F20" s="920"/>
      <c r="G20" s="920"/>
      <c r="H20" s="920"/>
      <c r="I20" s="920"/>
      <c r="J20" s="920"/>
      <c r="K20" s="920"/>
    </row>
    <row r="21" spans="3:11">
      <c r="C21" s="920"/>
      <c r="D21" s="920"/>
      <c r="E21" s="920"/>
      <c r="F21" s="920"/>
      <c r="G21" s="920"/>
      <c r="H21" s="920"/>
      <c r="I21" s="920"/>
      <c r="J21" s="920"/>
      <c r="K21" s="92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35"/>
  <sheetViews>
    <sheetView showGridLines="0" topLeftCell="D1" zoomScale="80" zoomScaleNormal="80" workbookViewId="0"/>
  </sheetViews>
  <sheetFormatPr defaultColWidth="8.85546875" defaultRowHeight="15"/>
  <cols>
    <col min="1" max="1" width="10" style="443" bestFit="1" customWidth="1"/>
    <col min="2" max="2" width="71.85546875" style="443" customWidth="1"/>
    <col min="3" max="3" width="16" style="443" bestFit="1" customWidth="1"/>
    <col min="4" max="5" width="15.28515625" style="443" bestFit="1" customWidth="1"/>
    <col min="6" max="6" width="20.140625" style="443" bestFit="1" customWidth="1"/>
    <col min="7" max="7" width="37.7109375" style="443" bestFit="1" customWidth="1"/>
    <col min="8" max="8" width="14.85546875" style="443" bestFit="1" customWidth="1"/>
    <col min="9" max="10" width="15.28515625" style="443" bestFit="1" customWidth="1"/>
    <col min="11" max="11" width="20.140625" style="443" bestFit="1" customWidth="1"/>
    <col min="12" max="12" width="37.7109375" style="443" bestFit="1" customWidth="1"/>
    <col min="13" max="13" width="13.140625" style="443" bestFit="1" customWidth="1"/>
    <col min="14" max="15" width="15.28515625" style="443" bestFit="1" customWidth="1"/>
    <col min="16" max="16" width="20.140625" style="443" bestFit="1" customWidth="1"/>
    <col min="17" max="17" width="37.7109375" style="443" bestFit="1" customWidth="1"/>
    <col min="18" max="18" width="18.140625" style="443" bestFit="1" customWidth="1"/>
    <col min="19" max="19" width="48.140625" style="443" bestFit="1" customWidth="1"/>
    <col min="20" max="20" width="46" style="443" bestFit="1" customWidth="1"/>
    <col min="21" max="21" width="48.140625" style="443" bestFit="1" customWidth="1"/>
    <col min="22" max="22" width="44.5703125" style="443" bestFit="1" customWidth="1"/>
    <col min="23" max="16384" width="8.85546875" style="443"/>
  </cols>
  <sheetData>
    <row r="1" spans="1:22">
      <c r="A1" s="299" t="s">
        <v>97</v>
      </c>
      <c r="B1" s="220" t="str">
        <f>Info!C2</f>
        <v>სს "ბანკი ქართუ"</v>
      </c>
    </row>
    <row r="2" spans="1:22">
      <c r="A2" s="299" t="s">
        <v>98</v>
      </c>
      <c r="B2" s="671">
        <f>'1. key ratios'!B2</f>
        <v>45930</v>
      </c>
    </row>
    <row r="3" spans="1:22">
      <c r="A3" s="301" t="s">
        <v>657</v>
      </c>
      <c r="B3" s="394"/>
    </row>
    <row r="4" spans="1:22">
      <c r="A4" s="301"/>
      <c r="B4" s="394"/>
    </row>
    <row r="5" spans="1:22" ht="24" customHeight="1">
      <c r="A5" s="857" t="s">
        <v>684</v>
      </c>
      <c r="B5" s="857"/>
      <c r="C5" s="859" t="s">
        <v>875</v>
      </c>
      <c r="D5" s="859"/>
      <c r="E5" s="859"/>
      <c r="F5" s="859"/>
      <c r="G5" s="859"/>
      <c r="H5" s="859" t="s">
        <v>565</v>
      </c>
      <c r="I5" s="859"/>
      <c r="J5" s="859"/>
      <c r="K5" s="859"/>
      <c r="L5" s="859"/>
      <c r="M5" s="859" t="s">
        <v>874</v>
      </c>
      <c r="N5" s="859"/>
      <c r="O5" s="859"/>
      <c r="P5" s="859"/>
      <c r="Q5" s="859"/>
      <c r="R5" s="858" t="s">
        <v>683</v>
      </c>
      <c r="S5" s="858" t="s">
        <v>687</v>
      </c>
      <c r="T5" s="858" t="s">
        <v>686</v>
      </c>
      <c r="U5" s="858" t="s">
        <v>914</v>
      </c>
      <c r="V5" s="858" t="s">
        <v>915</v>
      </c>
    </row>
    <row r="6" spans="1:22" ht="36" customHeight="1">
      <c r="A6" s="857"/>
      <c r="B6" s="857"/>
      <c r="C6" s="452"/>
      <c r="D6" s="392" t="s">
        <v>859</v>
      </c>
      <c r="E6" s="392" t="s">
        <v>858</v>
      </c>
      <c r="F6" s="392" t="s">
        <v>857</v>
      </c>
      <c r="G6" s="392" t="s">
        <v>856</v>
      </c>
      <c r="H6" s="452"/>
      <c r="I6" s="392" t="s">
        <v>859</v>
      </c>
      <c r="J6" s="392" t="s">
        <v>858</v>
      </c>
      <c r="K6" s="392" t="s">
        <v>857</v>
      </c>
      <c r="L6" s="392" t="s">
        <v>856</v>
      </c>
      <c r="M6" s="452"/>
      <c r="N6" s="392" t="s">
        <v>859</v>
      </c>
      <c r="O6" s="392" t="s">
        <v>858</v>
      </c>
      <c r="P6" s="392" t="s">
        <v>857</v>
      </c>
      <c r="Q6" s="392" t="s">
        <v>856</v>
      </c>
      <c r="R6" s="858"/>
      <c r="S6" s="858"/>
      <c r="T6" s="858"/>
      <c r="U6" s="858"/>
      <c r="V6" s="858"/>
    </row>
    <row r="7" spans="1:22">
      <c r="A7" s="447">
        <v>1</v>
      </c>
      <c r="B7" s="451" t="s">
        <v>658</v>
      </c>
      <c r="C7" s="711">
        <v>184853.5367</v>
      </c>
      <c r="D7" s="711">
        <v>78709.656699999992</v>
      </c>
      <c r="E7" s="711">
        <v>0</v>
      </c>
      <c r="F7" s="711">
        <v>106143.88</v>
      </c>
      <c r="G7" s="711">
        <v>0</v>
      </c>
      <c r="H7" s="711">
        <v>186504.44610383958</v>
      </c>
      <c r="I7" s="711">
        <v>79067.137611568498</v>
      </c>
      <c r="J7" s="711">
        <v>0</v>
      </c>
      <c r="K7" s="711">
        <v>107437.30849227108</v>
      </c>
      <c r="L7" s="711">
        <v>0</v>
      </c>
      <c r="M7" s="711">
        <v>545.83750590408022</v>
      </c>
      <c r="N7" s="711">
        <v>8.6509634427248017</v>
      </c>
      <c r="O7" s="711">
        <v>0</v>
      </c>
      <c r="P7" s="711">
        <v>537.18654246135543</v>
      </c>
      <c r="Q7" s="711">
        <v>0</v>
      </c>
      <c r="R7" s="711">
        <v>6</v>
      </c>
      <c r="S7" s="713">
        <v>0.115</v>
      </c>
      <c r="T7" s="713">
        <v>0.12125932813801632</v>
      </c>
      <c r="U7" s="715">
        <v>0.11682069494692009</v>
      </c>
      <c r="V7" s="711">
        <v>24.853738280322005</v>
      </c>
    </row>
    <row r="8" spans="1:22">
      <c r="A8" s="447">
        <v>2</v>
      </c>
      <c r="B8" s="450" t="s">
        <v>659</v>
      </c>
      <c r="C8" s="711">
        <v>9986953.6956999991</v>
      </c>
      <c r="D8" s="711">
        <v>8227965.0900999987</v>
      </c>
      <c r="E8" s="711">
        <v>20180</v>
      </c>
      <c r="F8" s="711">
        <v>1738808.6056000001</v>
      </c>
      <c r="G8" s="711">
        <v>0</v>
      </c>
      <c r="H8" s="711">
        <v>10151106.900969431</v>
      </c>
      <c r="I8" s="711">
        <v>8375758.2524415357</v>
      </c>
      <c r="J8" s="711">
        <v>20180</v>
      </c>
      <c r="K8" s="711">
        <v>1755168.6485278853</v>
      </c>
      <c r="L8" s="711">
        <v>0</v>
      </c>
      <c r="M8" s="711">
        <v>188360.89209475802</v>
      </c>
      <c r="N8" s="711">
        <v>31329.463273749985</v>
      </c>
      <c r="O8" s="711">
        <v>679.90238307200377</v>
      </c>
      <c r="P8" s="711">
        <v>156351.52643793606</v>
      </c>
      <c r="Q8" s="711">
        <v>0</v>
      </c>
      <c r="R8" s="711">
        <v>97</v>
      </c>
      <c r="S8" s="713">
        <v>9.0638616167115854E-2</v>
      </c>
      <c r="T8" s="713">
        <v>9.4870112004672102E-2</v>
      </c>
      <c r="U8" s="715">
        <v>8.0688338256111061E-2</v>
      </c>
      <c r="V8" s="711">
        <v>74.356485789948877</v>
      </c>
    </row>
    <row r="9" spans="1:22">
      <c r="A9" s="447">
        <v>3</v>
      </c>
      <c r="B9" s="450" t="s">
        <v>660</v>
      </c>
      <c r="C9" s="711">
        <v>0</v>
      </c>
      <c r="D9" s="711">
        <v>0</v>
      </c>
      <c r="E9" s="711">
        <v>0</v>
      </c>
      <c r="F9" s="711">
        <v>0</v>
      </c>
      <c r="G9" s="711">
        <v>0</v>
      </c>
      <c r="H9" s="711">
        <v>0</v>
      </c>
      <c r="I9" s="711">
        <v>0</v>
      </c>
      <c r="J9" s="711">
        <v>0</v>
      </c>
      <c r="K9" s="711">
        <v>0</v>
      </c>
      <c r="L9" s="711">
        <v>0</v>
      </c>
      <c r="M9" s="711">
        <v>0</v>
      </c>
      <c r="N9" s="711">
        <v>0</v>
      </c>
      <c r="O9" s="711">
        <v>0</v>
      </c>
      <c r="P9" s="711">
        <v>0</v>
      </c>
      <c r="Q9" s="711">
        <v>0</v>
      </c>
      <c r="R9" s="711">
        <v>0</v>
      </c>
      <c r="S9" s="713">
        <v>0</v>
      </c>
      <c r="T9" s="713">
        <v>0</v>
      </c>
      <c r="U9" s="715">
        <v>0</v>
      </c>
      <c r="V9" s="711">
        <v>0</v>
      </c>
    </row>
    <row r="10" spans="1:22">
      <c r="A10" s="447">
        <v>4</v>
      </c>
      <c r="B10" s="450" t="s">
        <v>661</v>
      </c>
      <c r="C10" s="711">
        <v>0</v>
      </c>
      <c r="D10" s="711">
        <v>0</v>
      </c>
      <c r="E10" s="711">
        <v>0</v>
      </c>
      <c r="F10" s="711">
        <v>0</v>
      </c>
      <c r="G10" s="711">
        <v>0</v>
      </c>
      <c r="H10" s="711">
        <v>0</v>
      </c>
      <c r="I10" s="711">
        <v>0</v>
      </c>
      <c r="J10" s="711">
        <v>0</v>
      </c>
      <c r="K10" s="711">
        <v>0</v>
      </c>
      <c r="L10" s="711">
        <v>0</v>
      </c>
      <c r="M10" s="711">
        <v>0</v>
      </c>
      <c r="N10" s="711">
        <v>0</v>
      </c>
      <c r="O10" s="711">
        <v>0</v>
      </c>
      <c r="P10" s="711">
        <v>0</v>
      </c>
      <c r="Q10" s="711">
        <v>0</v>
      </c>
      <c r="R10" s="711">
        <v>0</v>
      </c>
      <c r="S10" s="713">
        <v>0</v>
      </c>
      <c r="T10" s="713">
        <v>0</v>
      </c>
      <c r="U10" s="715">
        <v>0</v>
      </c>
      <c r="V10" s="711">
        <v>0</v>
      </c>
    </row>
    <row r="11" spans="1:22">
      <c r="A11" s="447">
        <v>5</v>
      </c>
      <c r="B11" s="450" t="s">
        <v>662</v>
      </c>
      <c r="C11" s="711">
        <v>773152.12940000044</v>
      </c>
      <c r="D11" s="711">
        <v>754325.66940000048</v>
      </c>
      <c r="E11" s="711">
        <v>7748.86</v>
      </c>
      <c r="F11" s="711">
        <v>11077.599999999999</v>
      </c>
      <c r="G11" s="711">
        <v>0</v>
      </c>
      <c r="H11" s="711">
        <v>844936.78027100011</v>
      </c>
      <c r="I11" s="711">
        <v>787516.63027099986</v>
      </c>
      <c r="J11" s="711">
        <v>7785.1599999999989</v>
      </c>
      <c r="K11" s="711">
        <v>49634.99</v>
      </c>
      <c r="L11" s="711">
        <v>0</v>
      </c>
      <c r="M11" s="711">
        <v>42306.09378927006</v>
      </c>
      <c r="N11" s="711">
        <v>15757.857789270041</v>
      </c>
      <c r="O11" s="711">
        <v>778.51599999999985</v>
      </c>
      <c r="P11" s="711">
        <v>25769.719999999998</v>
      </c>
      <c r="Q11" s="711">
        <v>0</v>
      </c>
      <c r="R11" s="711">
        <v>155</v>
      </c>
      <c r="S11" s="713">
        <v>0.11707420557165996</v>
      </c>
      <c r="T11" s="713">
        <v>0.12366718599090015</v>
      </c>
      <c r="U11" s="715">
        <v>0.11069027605526241</v>
      </c>
      <c r="V11" s="711">
        <v>4.5039983474334564</v>
      </c>
    </row>
    <row r="12" spans="1:22">
      <c r="A12" s="447">
        <v>6</v>
      </c>
      <c r="B12" s="450" t="s">
        <v>663</v>
      </c>
      <c r="C12" s="711">
        <v>212128.07550000018</v>
      </c>
      <c r="D12" s="711">
        <v>40963.09859999999</v>
      </c>
      <c r="E12" s="711">
        <v>29976.99</v>
      </c>
      <c r="F12" s="711">
        <v>141187.98690000002</v>
      </c>
      <c r="G12" s="711">
        <v>0</v>
      </c>
      <c r="H12" s="711">
        <v>215762.15972200019</v>
      </c>
      <c r="I12" s="711">
        <v>42704.962821999994</v>
      </c>
      <c r="J12" s="711">
        <v>31869.210000000003</v>
      </c>
      <c r="K12" s="711">
        <v>141187.98690000002</v>
      </c>
      <c r="L12" s="711">
        <v>0</v>
      </c>
      <c r="M12" s="711">
        <v>145229.00715644003</v>
      </c>
      <c r="N12" s="711">
        <v>854.09925643999998</v>
      </c>
      <c r="O12" s="711">
        <v>3186.9210000000003</v>
      </c>
      <c r="P12" s="711">
        <v>141187.98690000002</v>
      </c>
      <c r="Q12" s="711">
        <v>0</v>
      </c>
      <c r="R12" s="711">
        <v>1612</v>
      </c>
      <c r="S12" s="713">
        <v>0.1</v>
      </c>
      <c r="T12" s="713">
        <v>0.10471306744129683</v>
      </c>
      <c r="U12" s="715">
        <v>0.15394292560835621</v>
      </c>
      <c r="V12" s="711">
        <v>8.3045352699844326</v>
      </c>
    </row>
    <row r="13" spans="1:22">
      <c r="A13" s="447">
        <v>7</v>
      </c>
      <c r="B13" s="450" t="s">
        <v>664</v>
      </c>
      <c r="C13" s="711">
        <v>32966929.398099996</v>
      </c>
      <c r="D13" s="711">
        <v>31238851.210799996</v>
      </c>
      <c r="E13" s="711">
        <v>1258769.0289999996</v>
      </c>
      <c r="F13" s="711">
        <v>469309.15830000007</v>
      </c>
      <c r="G13" s="711">
        <v>0</v>
      </c>
      <c r="H13" s="711">
        <v>33094541.195769154</v>
      </c>
      <c r="I13" s="711">
        <v>31301593.933552746</v>
      </c>
      <c r="J13" s="711">
        <v>1274025.3983324131</v>
      </c>
      <c r="K13" s="711">
        <v>518921.86388399999</v>
      </c>
      <c r="L13" s="711">
        <v>0</v>
      </c>
      <c r="M13" s="711">
        <v>174900.01602854714</v>
      </c>
      <c r="N13" s="711">
        <v>126726.0955012835</v>
      </c>
      <c r="O13" s="711">
        <v>3365.0887789667731</v>
      </c>
      <c r="P13" s="711">
        <v>44808.8317482969</v>
      </c>
      <c r="Q13" s="711">
        <v>0</v>
      </c>
      <c r="R13" s="711">
        <v>143</v>
      </c>
      <c r="S13" s="713">
        <v>8.5568055328320361E-2</v>
      </c>
      <c r="T13" s="713">
        <v>8.9141702562612862E-2</v>
      </c>
      <c r="U13" s="715">
        <v>8.4181938838733511E-2</v>
      </c>
      <c r="V13" s="711">
        <v>103.4989454410758</v>
      </c>
    </row>
    <row r="14" spans="1:22">
      <c r="A14" s="445">
        <v>7.1</v>
      </c>
      <c r="B14" s="444" t="s">
        <v>665</v>
      </c>
      <c r="C14" s="711">
        <v>26551434.552600004</v>
      </c>
      <c r="D14" s="711">
        <v>25173070.046700004</v>
      </c>
      <c r="E14" s="711">
        <v>991645.16980000003</v>
      </c>
      <c r="F14" s="711">
        <v>386719.33610000001</v>
      </c>
      <c r="G14" s="711">
        <v>0</v>
      </c>
      <c r="H14" s="711">
        <v>26647433.568435725</v>
      </c>
      <c r="I14" s="711">
        <v>25209880.405845892</v>
      </c>
      <c r="J14" s="711">
        <v>1004912.8089858348</v>
      </c>
      <c r="K14" s="711">
        <v>432640.35360400006</v>
      </c>
      <c r="L14" s="711">
        <v>0</v>
      </c>
      <c r="M14" s="711">
        <v>156170.1238452433</v>
      </c>
      <c r="N14" s="711">
        <v>122788.68003817555</v>
      </c>
      <c r="O14" s="711">
        <v>2705.8739861032846</v>
      </c>
      <c r="P14" s="711">
        <v>30675.569820964451</v>
      </c>
      <c r="Q14" s="711">
        <v>0</v>
      </c>
      <c r="R14" s="711">
        <v>79</v>
      </c>
      <c r="S14" s="713">
        <v>8.4836159002918077E-2</v>
      </c>
      <c r="T14" s="713">
        <v>8.8340303831682412E-2</v>
      </c>
      <c r="U14" s="715">
        <v>8.2482099797776709E-2</v>
      </c>
      <c r="V14" s="711">
        <v>101.77335608850417</v>
      </c>
    </row>
    <row r="15" spans="1:22" ht="25.5">
      <c r="A15" s="445">
        <v>7.2</v>
      </c>
      <c r="B15" s="444" t="s">
        <v>666</v>
      </c>
      <c r="C15" s="711">
        <v>4215870.2566999998</v>
      </c>
      <c r="D15" s="711">
        <v>3906313.6853</v>
      </c>
      <c r="E15" s="711">
        <v>226966.74920000002</v>
      </c>
      <c r="F15" s="711">
        <v>82589.822199999995</v>
      </c>
      <c r="G15" s="711">
        <v>0</v>
      </c>
      <c r="H15" s="711">
        <v>4237548.9907642268</v>
      </c>
      <c r="I15" s="711">
        <v>3923006.9941678611</v>
      </c>
      <c r="J15" s="711">
        <v>228260.486316366</v>
      </c>
      <c r="K15" s="711">
        <v>86281.510279999988</v>
      </c>
      <c r="L15" s="711">
        <v>0</v>
      </c>
      <c r="M15" s="711">
        <v>16494.273573409988</v>
      </c>
      <c r="N15" s="711">
        <v>1810.3654259160867</v>
      </c>
      <c r="O15" s="711">
        <v>550.64622016144722</v>
      </c>
      <c r="P15" s="711">
        <v>14133.261927332454</v>
      </c>
      <c r="Q15" s="711">
        <v>0</v>
      </c>
      <c r="R15" s="711">
        <v>39</v>
      </c>
      <c r="S15" s="713">
        <v>7.9072799860817805E-2</v>
      </c>
      <c r="T15" s="713">
        <v>8.2047864241972981E-2</v>
      </c>
      <c r="U15" s="715">
        <v>8.728614249157525E-2</v>
      </c>
      <c r="V15" s="711">
        <v>101.93933205389882</v>
      </c>
    </row>
    <row r="16" spans="1:22">
      <c r="A16" s="445">
        <v>7.3</v>
      </c>
      <c r="B16" s="444" t="s">
        <v>667</v>
      </c>
      <c r="C16" s="711">
        <v>2199624.5888</v>
      </c>
      <c r="D16" s="711">
        <v>2159467.4787999997</v>
      </c>
      <c r="E16" s="711">
        <v>40157.11</v>
      </c>
      <c r="F16" s="711">
        <v>0</v>
      </c>
      <c r="G16" s="711">
        <v>0</v>
      </c>
      <c r="H16" s="711">
        <v>2209558.636569215</v>
      </c>
      <c r="I16" s="711">
        <v>2168706.5335390028</v>
      </c>
      <c r="J16" s="711">
        <v>40852.103030212122</v>
      </c>
      <c r="K16" s="711">
        <v>0</v>
      </c>
      <c r="L16" s="711">
        <v>0</v>
      </c>
      <c r="M16" s="711">
        <v>2235.6186098938797</v>
      </c>
      <c r="N16" s="711">
        <v>2127.0500371918388</v>
      </c>
      <c r="O16" s="711">
        <v>108.56857270204158</v>
      </c>
      <c r="P16" s="711">
        <v>0</v>
      </c>
      <c r="Q16" s="711">
        <v>0</v>
      </c>
      <c r="R16" s="711">
        <v>25</v>
      </c>
      <c r="S16" s="713">
        <v>0.11653978117493652</v>
      </c>
      <c r="T16" s="713">
        <v>0.12297721861575577</v>
      </c>
      <c r="U16" s="715">
        <v>9.8750899996167527E-2</v>
      </c>
      <c r="V16" s="711">
        <v>127.55254005578108</v>
      </c>
    </row>
    <row r="17" spans="1:22">
      <c r="A17" s="447">
        <v>8</v>
      </c>
      <c r="B17" s="450" t="s">
        <v>668</v>
      </c>
      <c r="C17" s="711">
        <v>0</v>
      </c>
      <c r="D17" s="711">
        <v>0</v>
      </c>
      <c r="E17" s="711">
        <v>0</v>
      </c>
      <c r="F17" s="711">
        <v>0</v>
      </c>
      <c r="G17" s="711">
        <v>0</v>
      </c>
      <c r="H17" s="711">
        <v>0</v>
      </c>
      <c r="I17" s="711">
        <v>0</v>
      </c>
      <c r="J17" s="711">
        <v>0</v>
      </c>
      <c r="K17" s="711">
        <v>0</v>
      </c>
      <c r="L17" s="711">
        <v>0</v>
      </c>
      <c r="M17" s="711">
        <v>0</v>
      </c>
      <c r="N17" s="711">
        <v>0</v>
      </c>
      <c r="O17" s="711">
        <v>0</v>
      </c>
      <c r="P17" s="711">
        <v>0</v>
      </c>
      <c r="Q17" s="711">
        <v>0</v>
      </c>
      <c r="R17" s="711">
        <v>0</v>
      </c>
      <c r="S17" s="713">
        <v>0</v>
      </c>
      <c r="T17" s="713">
        <v>0</v>
      </c>
      <c r="U17" s="715">
        <v>0</v>
      </c>
      <c r="V17" s="711">
        <v>0</v>
      </c>
    </row>
    <row r="18" spans="1:22">
      <c r="A18" s="449">
        <v>9</v>
      </c>
      <c r="B18" s="448" t="s">
        <v>669</v>
      </c>
      <c r="C18" s="712">
        <v>0</v>
      </c>
      <c r="D18" s="712">
        <v>0</v>
      </c>
      <c r="E18" s="712">
        <v>0</v>
      </c>
      <c r="F18" s="712">
        <v>0</v>
      </c>
      <c r="G18" s="712">
        <v>0</v>
      </c>
      <c r="H18" s="712">
        <v>0</v>
      </c>
      <c r="I18" s="712">
        <v>0</v>
      </c>
      <c r="J18" s="712">
        <v>0</v>
      </c>
      <c r="K18" s="712">
        <v>0</v>
      </c>
      <c r="L18" s="712">
        <v>0</v>
      </c>
      <c r="M18" s="712">
        <v>0</v>
      </c>
      <c r="N18" s="712">
        <v>0</v>
      </c>
      <c r="O18" s="712">
        <v>0</v>
      </c>
      <c r="P18" s="712">
        <v>0</v>
      </c>
      <c r="Q18" s="712">
        <v>0</v>
      </c>
      <c r="R18" s="712">
        <v>0</v>
      </c>
      <c r="S18" s="714">
        <v>0</v>
      </c>
      <c r="T18" s="714">
        <v>0</v>
      </c>
      <c r="U18" s="716">
        <v>0</v>
      </c>
      <c r="V18" s="712">
        <v>0</v>
      </c>
    </row>
    <row r="19" spans="1:22">
      <c r="A19" s="447">
        <v>10</v>
      </c>
      <c r="B19" s="446" t="s">
        <v>685</v>
      </c>
      <c r="C19" s="711">
        <v>44124016.835399993</v>
      </c>
      <c r="D19" s="711">
        <v>40340814.725599997</v>
      </c>
      <c r="E19" s="711">
        <v>1316674.8789999997</v>
      </c>
      <c r="F19" s="711">
        <v>2466527.2308000005</v>
      </c>
      <c r="G19" s="711">
        <v>0</v>
      </c>
      <c r="H19" s="711">
        <v>44492851.482835427</v>
      </c>
      <c r="I19" s="711">
        <v>40586640.916698851</v>
      </c>
      <c r="J19" s="711">
        <v>1333859.7683324132</v>
      </c>
      <c r="K19" s="711">
        <v>2572350.7978041563</v>
      </c>
      <c r="L19" s="711">
        <v>0</v>
      </c>
      <c r="M19" s="711">
        <v>551341.8465749193</v>
      </c>
      <c r="N19" s="711">
        <v>174676.16678418627</v>
      </c>
      <c r="O19" s="711">
        <v>8010.4281620387765</v>
      </c>
      <c r="P19" s="711">
        <v>368655.25162869436</v>
      </c>
      <c r="Q19" s="711">
        <v>0</v>
      </c>
      <c r="R19" s="711">
        <v>2013</v>
      </c>
      <c r="S19" s="713">
        <v>8.7020850346726242E-2</v>
      </c>
      <c r="T19" s="713">
        <v>9.0758641927770722E-2</v>
      </c>
      <c r="U19" s="715">
        <v>8.4104335603763958E-2</v>
      </c>
      <c r="V19" s="711">
        <v>94.673125796287209</v>
      </c>
    </row>
    <row r="20" spans="1:22" ht="25.5">
      <c r="A20" s="445">
        <v>10.1</v>
      </c>
      <c r="B20" s="444" t="s">
        <v>688</v>
      </c>
      <c r="C20" s="711"/>
      <c r="D20" s="711"/>
      <c r="E20" s="711"/>
      <c r="F20" s="711"/>
      <c r="G20" s="711"/>
      <c r="H20" s="711"/>
      <c r="I20" s="711"/>
      <c r="J20" s="711"/>
      <c r="K20" s="711"/>
      <c r="L20" s="711"/>
      <c r="M20" s="711"/>
      <c r="N20" s="711"/>
      <c r="O20" s="711"/>
      <c r="P20" s="711"/>
      <c r="Q20" s="711"/>
      <c r="R20" s="711"/>
      <c r="S20" s="713"/>
      <c r="T20" s="713"/>
      <c r="U20" s="715"/>
      <c r="V20" s="711"/>
    </row>
    <row r="22" spans="1:22">
      <c r="C22" s="710"/>
      <c r="D22" s="710"/>
      <c r="E22" s="710"/>
      <c r="F22" s="710"/>
      <c r="G22" s="710"/>
      <c r="H22" s="710"/>
      <c r="I22" s="710"/>
      <c r="J22" s="710"/>
      <c r="K22" s="710"/>
      <c r="L22" s="710"/>
      <c r="M22" s="710"/>
      <c r="N22" s="710"/>
      <c r="O22" s="710"/>
      <c r="P22" s="710"/>
      <c r="Q22" s="710"/>
      <c r="R22" s="710"/>
      <c r="S22" s="710"/>
      <c r="T22" s="710"/>
      <c r="U22" s="710"/>
      <c r="V22" s="710"/>
    </row>
    <row r="23" spans="1:22">
      <c r="C23" s="710"/>
      <c r="D23" s="710"/>
      <c r="E23" s="710"/>
      <c r="F23" s="710"/>
      <c r="G23" s="710"/>
      <c r="H23" s="710"/>
      <c r="I23" s="710"/>
      <c r="J23" s="710"/>
      <c r="K23" s="710"/>
      <c r="L23" s="710"/>
      <c r="M23" s="710"/>
      <c r="N23" s="710"/>
      <c r="O23" s="710"/>
      <c r="P23" s="710"/>
      <c r="Q23" s="710"/>
      <c r="R23" s="710"/>
      <c r="S23" s="710"/>
      <c r="T23" s="710"/>
      <c r="U23" s="710"/>
      <c r="V23" s="710"/>
    </row>
    <row r="24" spans="1:22">
      <c r="C24" s="710"/>
      <c r="D24" s="710"/>
      <c r="E24" s="710"/>
      <c r="F24" s="710"/>
      <c r="G24" s="710"/>
      <c r="H24" s="710"/>
      <c r="I24" s="710"/>
      <c r="J24" s="710"/>
      <c r="K24" s="710"/>
      <c r="L24" s="710"/>
      <c r="M24" s="710"/>
      <c r="N24" s="710"/>
      <c r="O24" s="710"/>
      <c r="P24" s="710"/>
      <c r="Q24" s="710"/>
      <c r="R24" s="710"/>
      <c r="S24" s="710"/>
      <c r="T24" s="710"/>
      <c r="U24" s="710"/>
      <c r="V24" s="710"/>
    </row>
    <row r="25" spans="1:22">
      <c r="C25" s="710"/>
      <c r="D25" s="710"/>
      <c r="E25" s="710"/>
      <c r="F25" s="710"/>
      <c r="G25" s="710"/>
      <c r="H25" s="710"/>
      <c r="I25" s="710"/>
      <c r="J25" s="710"/>
      <c r="K25" s="710"/>
      <c r="L25" s="710"/>
      <c r="M25" s="710"/>
      <c r="N25" s="710"/>
      <c r="O25" s="710"/>
      <c r="P25" s="710"/>
      <c r="Q25" s="710"/>
      <c r="R25" s="710"/>
      <c r="S25" s="710"/>
      <c r="T25" s="710"/>
      <c r="U25" s="710"/>
      <c r="V25" s="710"/>
    </row>
    <row r="26" spans="1:22">
      <c r="C26" s="710"/>
      <c r="D26" s="710"/>
      <c r="E26" s="710"/>
      <c r="F26" s="710"/>
      <c r="G26" s="710"/>
      <c r="H26" s="710"/>
      <c r="I26" s="710"/>
      <c r="J26" s="710"/>
      <c r="K26" s="710"/>
      <c r="L26" s="710"/>
      <c r="M26" s="710"/>
      <c r="N26" s="710"/>
      <c r="O26" s="710"/>
      <c r="P26" s="710"/>
      <c r="Q26" s="710"/>
      <c r="R26" s="710"/>
      <c r="S26" s="710"/>
      <c r="T26" s="710"/>
      <c r="U26" s="710"/>
      <c r="V26" s="710"/>
    </row>
    <row r="27" spans="1:22">
      <c r="C27" s="710"/>
      <c r="D27" s="710"/>
      <c r="E27" s="710"/>
      <c r="F27" s="710"/>
      <c r="G27" s="710"/>
      <c r="H27" s="710"/>
      <c r="I27" s="710"/>
      <c r="J27" s="710"/>
      <c r="K27" s="710"/>
      <c r="L27" s="710"/>
      <c r="M27" s="710"/>
      <c r="N27" s="710"/>
      <c r="O27" s="710"/>
      <c r="P27" s="710"/>
      <c r="Q27" s="710"/>
      <c r="R27" s="710"/>
      <c r="S27" s="710"/>
      <c r="T27" s="710"/>
      <c r="U27" s="710"/>
      <c r="V27" s="710"/>
    </row>
    <row r="28" spans="1:22">
      <c r="C28" s="710"/>
      <c r="D28" s="710"/>
      <c r="E28" s="710"/>
      <c r="F28" s="710"/>
      <c r="G28" s="710"/>
      <c r="H28" s="710"/>
      <c r="I28" s="710"/>
      <c r="J28" s="710"/>
      <c r="K28" s="710"/>
      <c r="L28" s="710"/>
      <c r="M28" s="710"/>
      <c r="N28" s="710"/>
      <c r="O28" s="710"/>
      <c r="P28" s="710"/>
      <c r="Q28" s="710"/>
      <c r="R28" s="710"/>
      <c r="S28" s="710"/>
      <c r="T28" s="710"/>
      <c r="U28" s="710"/>
      <c r="V28" s="710"/>
    </row>
    <row r="29" spans="1:22">
      <c r="C29" s="710"/>
      <c r="D29" s="710"/>
      <c r="E29" s="710"/>
      <c r="F29" s="710"/>
      <c r="G29" s="710"/>
      <c r="H29" s="710"/>
      <c r="I29" s="710"/>
      <c r="J29" s="710"/>
      <c r="K29" s="710"/>
      <c r="L29" s="710"/>
      <c r="M29" s="710"/>
      <c r="N29" s="710"/>
      <c r="O29" s="710"/>
      <c r="P29" s="710"/>
      <c r="Q29" s="710"/>
      <c r="R29" s="710"/>
      <c r="S29" s="710"/>
      <c r="T29" s="710"/>
      <c r="U29" s="710"/>
      <c r="V29" s="710"/>
    </row>
    <row r="30" spans="1:22">
      <c r="C30" s="710"/>
      <c r="D30" s="710"/>
      <c r="E30" s="710"/>
      <c r="F30" s="710"/>
      <c r="G30" s="710"/>
      <c r="H30" s="710"/>
      <c r="I30" s="710"/>
      <c r="J30" s="710"/>
      <c r="K30" s="710"/>
      <c r="L30" s="710"/>
      <c r="M30" s="710"/>
      <c r="N30" s="710"/>
      <c r="O30" s="710"/>
      <c r="P30" s="710"/>
      <c r="Q30" s="710"/>
      <c r="R30" s="710"/>
      <c r="S30" s="710"/>
      <c r="T30" s="710"/>
      <c r="U30" s="710"/>
      <c r="V30" s="710"/>
    </row>
    <row r="31" spans="1:22">
      <c r="C31" s="710"/>
      <c r="D31" s="710"/>
      <c r="E31" s="710"/>
      <c r="F31" s="710"/>
      <c r="G31" s="710"/>
      <c r="H31" s="710"/>
      <c r="I31" s="710"/>
      <c r="J31" s="710"/>
      <c r="K31" s="710"/>
      <c r="L31" s="710"/>
      <c r="M31" s="710"/>
      <c r="N31" s="710"/>
      <c r="O31" s="710"/>
      <c r="P31" s="710"/>
      <c r="Q31" s="710"/>
      <c r="R31" s="710"/>
      <c r="S31" s="710"/>
      <c r="T31" s="710"/>
      <c r="U31" s="710"/>
      <c r="V31" s="710"/>
    </row>
    <row r="32" spans="1:22">
      <c r="C32" s="710"/>
      <c r="D32" s="710"/>
      <c r="E32" s="710"/>
      <c r="F32" s="710"/>
      <c r="G32" s="710"/>
      <c r="H32" s="710"/>
      <c r="I32" s="710"/>
      <c r="J32" s="710"/>
      <c r="K32" s="710"/>
      <c r="L32" s="710"/>
      <c r="M32" s="710"/>
      <c r="N32" s="710"/>
      <c r="O32" s="710"/>
      <c r="P32" s="710"/>
      <c r="Q32" s="710"/>
      <c r="R32" s="710"/>
      <c r="S32" s="710"/>
      <c r="T32" s="710"/>
      <c r="U32" s="710"/>
      <c r="V32" s="710"/>
    </row>
    <row r="33" spans="3:22">
      <c r="C33" s="710"/>
      <c r="D33" s="710"/>
      <c r="E33" s="710"/>
      <c r="F33" s="710"/>
      <c r="G33" s="710"/>
      <c r="H33" s="710"/>
      <c r="I33" s="710"/>
      <c r="J33" s="710"/>
      <c r="K33" s="710"/>
      <c r="L33" s="710"/>
      <c r="M33" s="710"/>
      <c r="N33" s="710"/>
      <c r="O33" s="710"/>
      <c r="P33" s="710"/>
      <c r="Q33" s="710"/>
      <c r="R33" s="710"/>
      <c r="S33" s="710"/>
      <c r="T33" s="710"/>
      <c r="U33" s="710"/>
      <c r="V33" s="710"/>
    </row>
    <row r="34" spans="3:22">
      <c r="C34" s="710"/>
      <c r="D34" s="710"/>
      <c r="E34" s="710"/>
      <c r="F34" s="710"/>
      <c r="G34" s="710"/>
      <c r="H34" s="710"/>
      <c r="I34" s="710"/>
      <c r="J34" s="710"/>
      <c r="K34" s="710"/>
      <c r="L34" s="710"/>
      <c r="M34" s="710"/>
      <c r="N34" s="710"/>
      <c r="O34" s="710"/>
      <c r="P34" s="710"/>
      <c r="Q34" s="710"/>
      <c r="R34" s="710"/>
      <c r="S34" s="710"/>
      <c r="T34" s="710"/>
      <c r="U34" s="710"/>
      <c r="V34" s="710"/>
    </row>
    <row r="35" spans="3:22">
      <c r="C35" s="710"/>
      <c r="D35" s="710"/>
      <c r="E35" s="710"/>
      <c r="F35" s="710"/>
      <c r="G35" s="710"/>
      <c r="H35" s="710"/>
      <c r="I35" s="710"/>
      <c r="J35" s="710"/>
      <c r="K35" s="710"/>
      <c r="L35" s="710"/>
      <c r="M35" s="710"/>
      <c r="N35" s="710"/>
      <c r="O35" s="710"/>
      <c r="P35" s="710"/>
      <c r="Q35" s="710"/>
      <c r="R35" s="710"/>
      <c r="S35" s="710"/>
      <c r="T35" s="710"/>
      <c r="U35" s="710"/>
      <c r="V35" s="71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activeCell="B13" sqref="B13:C13"/>
    </sheetView>
  </sheetViews>
  <sheetFormatPr defaultColWidth="43.5703125" defaultRowHeight="11.25"/>
  <cols>
    <col min="1" max="1" width="8" style="122" customWidth="1"/>
    <col min="2" max="2" width="66.140625" style="123" customWidth="1"/>
    <col min="3" max="3" width="131.42578125" style="124" customWidth="1"/>
    <col min="4" max="5" width="10.140625" style="115" customWidth="1"/>
    <col min="6" max="6" width="67.5703125" style="115" customWidth="1"/>
    <col min="7" max="16384" width="43.5703125" style="115"/>
  </cols>
  <sheetData>
    <row r="1" spans="1:3" ht="12.75" thickTop="1" thickBot="1">
      <c r="A1" s="911" t="s">
        <v>176</v>
      </c>
      <c r="B1" s="912"/>
      <c r="C1" s="913"/>
    </row>
    <row r="2" spans="1:3" ht="26.25" customHeight="1">
      <c r="A2" s="307"/>
      <c r="B2" s="914" t="s">
        <v>177</v>
      </c>
      <c r="C2" s="914"/>
    </row>
    <row r="3" spans="1:3" s="120" customFormat="1" ht="11.25" customHeight="1">
      <c r="A3" s="119"/>
      <c r="B3" s="914" t="s">
        <v>251</v>
      </c>
      <c r="C3" s="914"/>
    </row>
    <row r="4" spans="1:3" ht="12" customHeight="1" thickBot="1">
      <c r="A4" s="893" t="s">
        <v>255</v>
      </c>
      <c r="B4" s="894"/>
      <c r="C4" s="895"/>
    </row>
    <row r="5" spans="1:3" ht="12" thickTop="1">
      <c r="A5" s="116"/>
      <c r="B5" s="896" t="s">
        <v>178</v>
      </c>
      <c r="C5" s="897"/>
    </row>
    <row r="6" spans="1:3">
      <c r="A6" s="307"/>
      <c r="B6" s="875" t="s">
        <v>252</v>
      </c>
      <c r="C6" s="876"/>
    </row>
    <row r="7" spans="1:3">
      <c r="A7" s="307"/>
      <c r="B7" s="875" t="s">
        <v>179</v>
      </c>
      <c r="C7" s="876"/>
    </row>
    <row r="8" spans="1:3">
      <c r="A8" s="307"/>
      <c r="B8" s="875" t="s">
        <v>253</v>
      </c>
      <c r="C8" s="876"/>
    </row>
    <row r="9" spans="1:3">
      <c r="A9" s="307"/>
      <c r="B9" s="917" t="s">
        <v>254</v>
      </c>
      <c r="C9" s="918"/>
    </row>
    <row r="10" spans="1:3">
      <c r="A10" s="307"/>
      <c r="B10" s="909" t="s">
        <v>180</v>
      </c>
      <c r="C10" s="910" t="s">
        <v>180</v>
      </c>
    </row>
    <row r="11" spans="1:3">
      <c r="A11" s="307"/>
      <c r="B11" s="909" t="s">
        <v>181</v>
      </c>
      <c r="C11" s="910" t="s">
        <v>181</v>
      </c>
    </row>
    <row r="12" spans="1:3">
      <c r="A12" s="307"/>
      <c r="B12" s="909" t="s">
        <v>182</v>
      </c>
      <c r="C12" s="910" t="s">
        <v>182</v>
      </c>
    </row>
    <row r="13" spans="1:3">
      <c r="A13" s="307"/>
      <c r="B13" s="909" t="s">
        <v>183</v>
      </c>
      <c r="C13" s="910" t="s">
        <v>183</v>
      </c>
    </row>
    <row r="14" spans="1:3">
      <c r="A14" s="307"/>
      <c r="B14" s="909" t="s">
        <v>184</v>
      </c>
      <c r="C14" s="910" t="s">
        <v>184</v>
      </c>
    </row>
    <row r="15" spans="1:3" ht="21.75" customHeight="1">
      <c r="A15" s="307"/>
      <c r="B15" s="909" t="s">
        <v>185</v>
      </c>
      <c r="C15" s="910" t="s">
        <v>185</v>
      </c>
    </row>
    <row r="16" spans="1:3">
      <c r="A16" s="307"/>
      <c r="B16" s="909" t="s">
        <v>186</v>
      </c>
      <c r="C16" s="910" t="s">
        <v>187</v>
      </c>
    </row>
    <row r="17" spans="1:6">
      <c r="A17" s="307"/>
      <c r="B17" s="909" t="s">
        <v>188</v>
      </c>
      <c r="C17" s="910" t="s">
        <v>189</v>
      </c>
    </row>
    <row r="18" spans="1:6">
      <c r="A18" s="307"/>
      <c r="B18" s="909" t="s">
        <v>190</v>
      </c>
      <c r="C18" s="910" t="s">
        <v>191</v>
      </c>
    </row>
    <row r="19" spans="1:6">
      <c r="A19" s="533"/>
      <c r="B19" s="915" t="s">
        <v>192</v>
      </c>
      <c r="C19" s="916" t="s">
        <v>192</v>
      </c>
    </row>
    <row r="20" spans="1:6">
      <c r="A20" s="533"/>
      <c r="B20" s="915" t="s">
        <v>917</v>
      </c>
      <c r="C20" s="916" t="s">
        <v>193</v>
      </c>
    </row>
    <row r="21" spans="1:6">
      <c r="A21" s="307"/>
      <c r="B21" s="915" t="s">
        <v>960</v>
      </c>
      <c r="C21" s="916" t="s">
        <v>194</v>
      </c>
    </row>
    <row r="22" spans="1:6" ht="23.25" customHeight="1">
      <c r="A22" s="307"/>
      <c r="B22" s="909" t="s">
        <v>195</v>
      </c>
      <c r="C22" s="910" t="s">
        <v>196</v>
      </c>
      <c r="F22" s="497"/>
    </row>
    <row r="23" spans="1:6">
      <c r="A23" s="307"/>
      <c r="B23" s="909" t="s">
        <v>197</v>
      </c>
      <c r="C23" s="910" t="s">
        <v>197</v>
      </c>
    </row>
    <row r="24" spans="1:6">
      <c r="A24" s="307"/>
      <c r="B24" s="909" t="s">
        <v>198</v>
      </c>
      <c r="C24" s="910" t="s">
        <v>199</v>
      </c>
    </row>
    <row r="25" spans="1:6" ht="12" thickBot="1">
      <c r="A25" s="117"/>
      <c r="B25" s="903" t="s">
        <v>200</v>
      </c>
      <c r="C25" s="904"/>
    </row>
    <row r="26" spans="1:6" ht="12.75" thickTop="1" thickBot="1">
      <c r="A26" s="893" t="s">
        <v>812</v>
      </c>
      <c r="B26" s="894"/>
      <c r="C26" s="895"/>
    </row>
    <row r="27" spans="1:6" ht="12.75" thickTop="1" thickBot="1">
      <c r="A27" s="118"/>
      <c r="B27" s="905" t="s">
        <v>813</v>
      </c>
      <c r="C27" s="906"/>
    </row>
    <row r="28" spans="1:6" ht="12.75" thickTop="1" thickBot="1">
      <c r="A28" s="893" t="s">
        <v>256</v>
      </c>
      <c r="B28" s="894"/>
      <c r="C28" s="895"/>
    </row>
    <row r="29" spans="1:6" ht="12" thickTop="1">
      <c r="A29" s="116"/>
      <c r="B29" s="907" t="s">
        <v>816</v>
      </c>
      <c r="C29" s="908" t="s">
        <v>201</v>
      </c>
    </row>
    <row r="30" spans="1:6">
      <c r="A30" s="307"/>
      <c r="B30" s="884" t="s">
        <v>205</v>
      </c>
      <c r="C30" s="885" t="s">
        <v>202</v>
      </c>
    </row>
    <row r="31" spans="1:6">
      <c r="A31" s="307"/>
      <c r="B31" s="884" t="s">
        <v>814</v>
      </c>
      <c r="C31" s="885" t="s">
        <v>203</v>
      </c>
    </row>
    <row r="32" spans="1:6">
      <c r="A32" s="307"/>
      <c r="B32" s="884" t="s">
        <v>815</v>
      </c>
      <c r="C32" s="885" t="s">
        <v>204</v>
      </c>
    </row>
    <row r="33" spans="1:3">
      <c r="A33" s="307"/>
      <c r="B33" s="884" t="s">
        <v>208</v>
      </c>
      <c r="C33" s="885" t="s">
        <v>209</v>
      </c>
    </row>
    <row r="34" spans="1:3">
      <c r="A34" s="307"/>
      <c r="B34" s="884" t="s">
        <v>817</v>
      </c>
      <c r="C34" s="885" t="s">
        <v>206</v>
      </c>
    </row>
    <row r="35" spans="1:3">
      <c r="A35" s="307"/>
      <c r="B35" s="884" t="s">
        <v>818</v>
      </c>
      <c r="C35" s="885" t="s">
        <v>207</v>
      </c>
    </row>
    <row r="36" spans="1:3">
      <c r="A36" s="307"/>
      <c r="B36" s="900" t="s">
        <v>819</v>
      </c>
      <c r="C36" s="901"/>
    </row>
    <row r="37" spans="1:3" ht="24.75" customHeight="1">
      <c r="A37" s="307"/>
      <c r="B37" s="884" t="s">
        <v>820</v>
      </c>
      <c r="C37" s="885" t="s">
        <v>210</v>
      </c>
    </row>
    <row r="38" spans="1:3" ht="23.25" customHeight="1">
      <c r="A38" s="307"/>
      <c r="B38" s="884" t="s">
        <v>821</v>
      </c>
      <c r="C38" s="885" t="s">
        <v>211</v>
      </c>
    </row>
    <row r="39" spans="1:3" ht="23.25" customHeight="1">
      <c r="A39" s="364"/>
      <c r="B39" s="900" t="s">
        <v>822</v>
      </c>
      <c r="C39" s="902"/>
    </row>
    <row r="40" spans="1:3" ht="12" customHeight="1">
      <c r="A40" s="307"/>
      <c r="B40" s="884" t="s">
        <v>823</v>
      </c>
      <c r="C40" s="885"/>
    </row>
    <row r="41" spans="1:3" ht="12" thickBot="1">
      <c r="A41" s="893" t="s">
        <v>257</v>
      </c>
      <c r="B41" s="894"/>
      <c r="C41" s="895"/>
    </row>
    <row r="42" spans="1:3" ht="12" thickTop="1">
      <c r="A42" s="116"/>
      <c r="B42" s="896" t="s">
        <v>287</v>
      </c>
      <c r="C42" s="897" t="s">
        <v>212</v>
      </c>
    </row>
    <row r="43" spans="1:3">
      <c r="A43" s="307"/>
      <c r="B43" s="875" t="s">
        <v>286</v>
      </c>
      <c r="C43" s="876"/>
    </row>
    <row r="44" spans="1:3" ht="23.25" customHeight="1" thickBot="1">
      <c r="A44" s="117"/>
      <c r="B44" s="891" t="s">
        <v>213</v>
      </c>
      <c r="C44" s="892" t="s">
        <v>214</v>
      </c>
    </row>
    <row r="45" spans="1:3" ht="11.25" customHeight="1" thickTop="1" thickBot="1">
      <c r="A45" s="893" t="s">
        <v>258</v>
      </c>
      <c r="B45" s="894"/>
      <c r="C45" s="895"/>
    </row>
    <row r="46" spans="1:3" ht="26.25" customHeight="1" thickTop="1">
      <c r="A46" s="307"/>
      <c r="B46" s="875" t="s">
        <v>259</v>
      </c>
      <c r="C46" s="876"/>
    </row>
    <row r="47" spans="1:3" ht="12" thickBot="1">
      <c r="A47" s="893" t="s">
        <v>260</v>
      </c>
      <c r="B47" s="894"/>
      <c r="C47" s="895"/>
    </row>
    <row r="48" spans="1:3" ht="12" thickTop="1">
      <c r="A48" s="116"/>
      <c r="B48" s="896" t="s">
        <v>215</v>
      </c>
      <c r="C48" s="897" t="s">
        <v>215</v>
      </c>
    </row>
    <row r="49" spans="1:3" ht="11.25" customHeight="1">
      <c r="A49" s="307"/>
      <c r="B49" s="875" t="s">
        <v>216</v>
      </c>
      <c r="C49" s="876" t="s">
        <v>216</v>
      </c>
    </row>
    <row r="50" spans="1:3">
      <c r="A50" s="307"/>
      <c r="B50" s="875" t="s">
        <v>217</v>
      </c>
      <c r="C50" s="876" t="s">
        <v>217</v>
      </c>
    </row>
    <row r="51" spans="1:3" ht="11.25" customHeight="1">
      <c r="A51" s="307"/>
      <c r="B51" s="875" t="s">
        <v>825</v>
      </c>
      <c r="C51" s="876" t="s">
        <v>218</v>
      </c>
    </row>
    <row r="52" spans="1:3" ht="33.6" customHeight="1">
      <c r="A52" s="307"/>
      <c r="B52" s="875" t="s">
        <v>219</v>
      </c>
      <c r="C52" s="876" t="s">
        <v>219</v>
      </c>
    </row>
    <row r="53" spans="1:3" ht="11.25" customHeight="1">
      <c r="A53" s="307"/>
      <c r="B53" s="875" t="s">
        <v>307</v>
      </c>
      <c r="C53" s="876" t="s">
        <v>220</v>
      </c>
    </row>
    <row r="54" spans="1:3" ht="11.25" customHeight="1" thickBot="1">
      <c r="A54" s="893" t="s">
        <v>261</v>
      </c>
      <c r="B54" s="894"/>
      <c r="C54" s="895"/>
    </row>
    <row r="55" spans="1:3" ht="12" thickTop="1">
      <c r="A55" s="116"/>
      <c r="B55" s="896" t="s">
        <v>215</v>
      </c>
      <c r="C55" s="897" t="s">
        <v>215</v>
      </c>
    </row>
    <row r="56" spans="1:3">
      <c r="A56" s="307"/>
      <c r="B56" s="875" t="s">
        <v>221</v>
      </c>
      <c r="C56" s="876" t="s">
        <v>221</v>
      </c>
    </row>
    <row r="57" spans="1:3">
      <c r="A57" s="307"/>
      <c r="B57" s="875" t="s">
        <v>264</v>
      </c>
      <c r="C57" s="876" t="s">
        <v>222</v>
      </c>
    </row>
    <row r="58" spans="1:3">
      <c r="A58" s="307"/>
      <c r="B58" s="875" t="s">
        <v>223</v>
      </c>
      <c r="C58" s="876" t="s">
        <v>223</v>
      </c>
    </row>
    <row r="59" spans="1:3">
      <c r="A59" s="307"/>
      <c r="B59" s="875" t="s">
        <v>224</v>
      </c>
      <c r="C59" s="876" t="s">
        <v>224</v>
      </c>
    </row>
    <row r="60" spans="1:3">
      <c r="A60" s="307"/>
      <c r="B60" s="875" t="s">
        <v>225</v>
      </c>
      <c r="C60" s="876" t="s">
        <v>225</v>
      </c>
    </row>
    <row r="61" spans="1:3">
      <c r="A61" s="307"/>
      <c r="B61" s="875" t="s">
        <v>265</v>
      </c>
      <c r="C61" s="876" t="s">
        <v>226</v>
      </c>
    </row>
    <row r="62" spans="1:3" ht="12" customHeight="1">
      <c r="A62" s="307"/>
      <c r="B62" s="862" t="s">
        <v>997</v>
      </c>
      <c r="C62" s="863" t="s">
        <v>227</v>
      </c>
    </row>
    <row r="63" spans="1:3" ht="22.5" customHeight="1" thickBot="1">
      <c r="A63" s="117"/>
      <c r="B63" s="891" t="s">
        <v>228</v>
      </c>
      <c r="C63" s="892" t="s">
        <v>228</v>
      </c>
    </row>
    <row r="64" spans="1:3" ht="11.25" customHeight="1" thickTop="1">
      <c r="A64" s="881" t="s">
        <v>262</v>
      </c>
      <c r="B64" s="882"/>
      <c r="C64" s="883"/>
    </row>
    <row r="65" spans="1:3" ht="12" thickBot="1">
      <c r="A65" s="117"/>
      <c r="B65" s="891" t="s">
        <v>229</v>
      </c>
      <c r="C65" s="892" t="s">
        <v>229</v>
      </c>
    </row>
    <row r="66" spans="1:3" ht="11.25" customHeight="1" thickTop="1">
      <c r="A66" s="881" t="s">
        <v>950</v>
      </c>
      <c r="B66" s="882"/>
      <c r="C66" s="883"/>
    </row>
    <row r="67" spans="1:3" ht="12" thickBot="1">
      <c r="A67" s="117"/>
      <c r="B67" s="891" t="s">
        <v>949</v>
      </c>
      <c r="C67" s="892"/>
    </row>
    <row r="68" spans="1:3" ht="11.25" customHeight="1" thickTop="1" thickBot="1">
      <c r="A68" s="893" t="s">
        <v>263</v>
      </c>
      <c r="B68" s="894"/>
      <c r="C68" s="895"/>
    </row>
    <row r="69" spans="1:3" ht="12" thickTop="1">
      <c r="A69" s="116"/>
      <c r="B69" s="896" t="s">
        <v>230</v>
      </c>
      <c r="C69" s="897" t="s">
        <v>230</v>
      </c>
    </row>
    <row r="70" spans="1:3">
      <c r="A70" s="307"/>
      <c r="B70" s="875" t="s">
        <v>827</v>
      </c>
      <c r="C70" s="876" t="s">
        <v>231</v>
      </c>
    </row>
    <row r="71" spans="1:3">
      <c r="A71" s="307"/>
      <c r="B71" s="875" t="s">
        <v>232</v>
      </c>
      <c r="C71" s="876" t="s">
        <v>232</v>
      </c>
    </row>
    <row r="72" spans="1:3" ht="54.95" customHeight="1">
      <c r="A72" s="307"/>
      <c r="B72" s="898" t="s">
        <v>961</v>
      </c>
      <c r="C72" s="899" t="s">
        <v>233</v>
      </c>
    </row>
    <row r="73" spans="1:3" ht="33.75" customHeight="1">
      <c r="A73" s="307"/>
      <c r="B73" s="889" t="s">
        <v>266</v>
      </c>
      <c r="C73" s="890" t="s">
        <v>234</v>
      </c>
    </row>
    <row r="74" spans="1:3" ht="15.75" customHeight="1">
      <c r="A74" s="307"/>
      <c r="B74" s="889" t="s">
        <v>828</v>
      </c>
      <c r="C74" s="890" t="s">
        <v>235</v>
      </c>
    </row>
    <row r="75" spans="1:3">
      <c r="A75" s="307"/>
      <c r="B75" s="875" t="s">
        <v>236</v>
      </c>
      <c r="C75" s="876" t="s">
        <v>236</v>
      </c>
    </row>
    <row r="76" spans="1:3" ht="12" thickBot="1">
      <c r="A76" s="117"/>
      <c r="B76" s="891" t="s">
        <v>237</v>
      </c>
      <c r="C76" s="892" t="s">
        <v>237</v>
      </c>
    </row>
    <row r="77" spans="1:3" ht="12" thickTop="1">
      <c r="A77" s="881" t="s">
        <v>290</v>
      </c>
      <c r="B77" s="882"/>
      <c r="C77" s="883"/>
    </row>
    <row r="78" spans="1:3">
      <c r="A78" s="307"/>
      <c r="B78" s="875" t="s">
        <v>229</v>
      </c>
      <c r="C78" s="876"/>
    </row>
    <row r="79" spans="1:3">
      <c r="A79" s="307"/>
      <c r="B79" s="875" t="s">
        <v>288</v>
      </c>
      <c r="C79" s="876"/>
    </row>
    <row r="80" spans="1:3">
      <c r="A80" s="307"/>
      <c r="B80" s="875" t="s">
        <v>289</v>
      </c>
      <c r="C80" s="876"/>
    </row>
    <row r="81" spans="1:3">
      <c r="A81" s="881" t="s">
        <v>291</v>
      </c>
      <c r="B81" s="882"/>
      <c r="C81" s="883"/>
    </row>
    <row r="82" spans="1:3">
      <c r="A82" s="307"/>
      <c r="B82" s="875" t="s">
        <v>229</v>
      </c>
      <c r="C82" s="876"/>
    </row>
    <row r="83" spans="1:3">
      <c r="A83" s="307"/>
      <c r="B83" s="875" t="s">
        <v>292</v>
      </c>
      <c r="C83" s="876"/>
    </row>
    <row r="84" spans="1:3" ht="79.5" customHeight="1">
      <c r="A84" s="307"/>
      <c r="B84" s="875" t="s">
        <v>306</v>
      </c>
      <c r="C84" s="876"/>
    </row>
    <row r="85" spans="1:3" ht="53.25" customHeight="1">
      <c r="A85" s="307"/>
      <c r="B85" s="875" t="s">
        <v>305</v>
      </c>
      <c r="C85" s="876"/>
    </row>
    <row r="86" spans="1:3">
      <c r="A86" s="307"/>
      <c r="B86" s="875" t="s">
        <v>293</v>
      </c>
      <c r="C86" s="876"/>
    </row>
    <row r="87" spans="1:3">
      <c r="A87" s="307"/>
      <c r="B87" s="875" t="s">
        <v>294</v>
      </c>
      <c r="C87" s="876"/>
    </row>
    <row r="88" spans="1:3">
      <c r="A88" s="307"/>
      <c r="B88" s="875" t="s">
        <v>295</v>
      </c>
      <c r="C88" s="876"/>
    </row>
    <row r="89" spans="1:3">
      <c r="A89" s="881" t="s">
        <v>296</v>
      </c>
      <c r="B89" s="882"/>
      <c r="C89" s="883"/>
    </row>
    <row r="90" spans="1:3">
      <c r="A90" s="307"/>
      <c r="B90" s="875" t="s">
        <v>229</v>
      </c>
      <c r="C90" s="876"/>
    </row>
    <row r="91" spans="1:3">
      <c r="A91" s="307"/>
      <c r="B91" s="875" t="s">
        <v>298</v>
      </c>
      <c r="C91" s="876"/>
    </row>
    <row r="92" spans="1:3" ht="12" customHeight="1">
      <c r="A92" s="307"/>
      <c r="B92" s="875" t="s">
        <v>299</v>
      </c>
      <c r="C92" s="876"/>
    </row>
    <row r="93" spans="1:3">
      <c r="A93" s="307"/>
      <c r="B93" s="875" t="s">
        <v>300</v>
      </c>
      <c r="C93" s="876"/>
    </row>
    <row r="94" spans="1:3" ht="24.75" customHeight="1">
      <c r="A94" s="307"/>
      <c r="B94" s="884" t="s">
        <v>336</v>
      </c>
      <c r="C94" s="885"/>
    </row>
    <row r="95" spans="1:3" ht="24" customHeight="1">
      <c r="A95" s="307"/>
      <c r="B95" s="884" t="s">
        <v>337</v>
      </c>
      <c r="C95" s="885"/>
    </row>
    <row r="96" spans="1:3" ht="13.5" customHeight="1">
      <c r="A96" s="307"/>
      <c r="B96" s="884" t="s">
        <v>301</v>
      </c>
      <c r="C96" s="885"/>
    </row>
    <row r="97" spans="1:3" ht="11.25" customHeight="1" thickBot="1">
      <c r="A97" s="886" t="s">
        <v>332</v>
      </c>
      <c r="B97" s="887"/>
      <c r="C97" s="888"/>
    </row>
    <row r="98" spans="1:3" ht="12.75" thickTop="1" thickBot="1">
      <c r="A98" s="880" t="s">
        <v>238</v>
      </c>
      <c r="B98" s="880"/>
      <c r="C98" s="880"/>
    </row>
    <row r="99" spans="1:3">
      <c r="A99" s="171">
        <v>2</v>
      </c>
      <c r="B99" s="296" t="s">
        <v>312</v>
      </c>
      <c r="C99" s="296" t="s">
        <v>333</v>
      </c>
    </row>
    <row r="100" spans="1:3">
      <c r="A100" s="121">
        <v>3</v>
      </c>
      <c r="B100" s="297" t="s">
        <v>313</v>
      </c>
      <c r="C100" s="298" t="s">
        <v>334</v>
      </c>
    </row>
    <row r="101" spans="1:3">
      <c r="A101" s="121">
        <v>4</v>
      </c>
      <c r="B101" s="297" t="s">
        <v>314</v>
      </c>
      <c r="C101" s="298" t="s">
        <v>338</v>
      </c>
    </row>
    <row r="102" spans="1:3" ht="11.25" customHeight="1">
      <c r="A102" s="121">
        <v>5</v>
      </c>
      <c r="B102" s="297" t="s">
        <v>315</v>
      </c>
      <c r="C102" s="298" t="s">
        <v>335</v>
      </c>
    </row>
    <row r="103" spans="1:3" ht="12" customHeight="1">
      <c r="A103" s="121">
        <v>6</v>
      </c>
      <c r="B103" s="297" t="s">
        <v>330</v>
      </c>
      <c r="C103" s="298" t="s">
        <v>316</v>
      </c>
    </row>
    <row r="104" spans="1:3" ht="12" customHeight="1">
      <c r="A104" s="121">
        <v>7</v>
      </c>
      <c r="B104" s="297" t="s">
        <v>317</v>
      </c>
      <c r="C104" s="298" t="s">
        <v>331</v>
      </c>
    </row>
    <row r="105" spans="1:3">
      <c r="A105" s="121">
        <v>8</v>
      </c>
      <c r="B105" s="297" t="s">
        <v>322</v>
      </c>
      <c r="C105" s="298" t="s">
        <v>342</v>
      </c>
    </row>
    <row r="106" spans="1:3" ht="11.25" customHeight="1">
      <c r="A106" s="881" t="s">
        <v>302</v>
      </c>
      <c r="B106" s="882"/>
      <c r="C106" s="883"/>
    </row>
    <row r="107" spans="1:3" ht="12" customHeight="1">
      <c r="A107" s="307"/>
      <c r="B107" s="862" t="s">
        <v>998</v>
      </c>
      <c r="C107" s="863"/>
    </row>
    <row r="108" spans="1:3">
      <c r="A108" s="881" t="s">
        <v>458</v>
      </c>
      <c r="B108" s="882"/>
      <c r="C108" s="883"/>
    </row>
    <row r="109" spans="1:3" ht="12" customHeight="1">
      <c r="A109" s="307"/>
      <c r="B109" s="875" t="s">
        <v>460</v>
      </c>
      <c r="C109" s="876"/>
    </row>
    <row r="110" spans="1:3">
      <c r="A110" s="307"/>
      <c r="B110" s="875" t="s">
        <v>461</v>
      </c>
      <c r="C110" s="876"/>
    </row>
    <row r="111" spans="1:3">
      <c r="A111" s="307"/>
      <c r="B111" s="875" t="s">
        <v>459</v>
      </c>
      <c r="C111" s="876"/>
    </row>
    <row r="112" spans="1:3">
      <c r="A112" s="873" t="s">
        <v>692</v>
      </c>
      <c r="B112" s="873"/>
      <c r="C112" s="873"/>
    </row>
    <row r="113" spans="1:3">
      <c r="A113" s="877" t="s">
        <v>176</v>
      </c>
      <c r="B113" s="877"/>
      <c r="C113" s="877"/>
    </row>
    <row r="114" spans="1:3">
      <c r="A114" s="480">
        <v>1</v>
      </c>
      <c r="B114" s="864" t="s">
        <v>576</v>
      </c>
      <c r="C114" s="865"/>
    </row>
    <row r="115" spans="1:3">
      <c r="A115" s="480">
        <v>2</v>
      </c>
      <c r="B115" s="878" t="s">
        <v>577</v>
      </c>
      <c r="C115" s="879"/>
    </row>
    <row r="116" spans="1:3">
      <c r="A116" s="480">
        <v>3</v>
      </c>
      <c r="B116" s="864" t="s">
        <v>901</v>
      </c>
      <c r="C116" s="865"/>
    </row>
    <row r="117" spans="1:3">
      <c r="A117" s="480">
        <v>4</v>
      </c>
      <c r="B117" s="864" t="s">
        <v>900</v>
      </c>
      <c r="C117" s="865"/>
    </row>
    <row r="118" spans="1:3">
      <c r="A118" s="480">
        <v>5</v>
      </c>
      <c r="B118" s="484" t="s">
        <v>899</v>
      </c>
      <c r="C118" s="483"/>
    </row>
    <row r="119" spans="1:3">
      <c r="A119" s="480">
        <v>6</v>
      </c>
      <c r="B119" s="866" t="s">
        <v>967</v>
      </c>
      <c r="C119" s="867"/>
    </row>
    <row r="120" spans="1:3" ht="48.6" customHeight="1">
      <c r="A120" s="480">
        <v>7</v>
      </c>
      <c r="B120" s="866" t="s">
        <v>968</v>
      </c>
      <c r="C120" s="867"/>
    </row>
    <row r="121" spans="1:3">
      <c r="A121" s="458">
        <v>8</v>
      </c>
      <c r="B121" s="453" t="s">
        <v>603</v>
      </c>
      <c r="C121" s="477" t="s">
        <v>898</v>
      </c>
    </row>
    <row r="122" spans="1:3" ht="22.5">
      <c r="A122" s="480">
        <v>9.01</v>
      </c>
      <c r="B122" s="453" t="s">
        <v>487</v>
      </c>
      <c r="C122" s="454" t="s">
        <v>652</v>
      </c>
    </row>
    <row r="123" spans="1:3" ht="33.75">
      <c r="A123" s="480">
        <v>9.02</v>
      </c>
      <c r="B123" s="453" t="s">
        <v>488</v>
      </c>
      <c r="C123" s="454" t="s">
        <v>655</v>
      </c>
    </row>
    <row r="124" spans="1:3">
      <c r="A124" s="480">
        <v>9.0299999999999994</v>
      </c>
      <c r="B124" s="454" t="s">
        <v>835</v>
      </c>
      <c r="C124" s="454" t="s">
        <v>578</v>
      </c>
    </row>
    <row r="125" spans="1:3">
      <c r="A125" s="480">
        <v>9.0399999999999991</v>
      </c>
      <c r="B125" s="453" t="s">
        <v>489</v>
      </c>
      <c r="C125" s="454" t="s">
        <v>579</v>
      </c>
    </row>
    <row r="126" spans="1:3">
      <c r="A126" s="480">
        <v>9.0500000000000007</v>
      </c>
      <c r="B126" s="453" t="s">
        <v>490</v>
      </c>
      <c r="C126" s="454" t="s">
        <v>580</v>
      </c>
    </row>
    <row r="127" spans="1:3" ht="22.5">
      <c r="A127" s="480">
        <v>9.06</v>
      </c>
      <c r="B127" s="453" t="s">
        <v>491</v>
      </c>
      <c r="C127" s="454" t="s">
        <v>581</v>
      </c>
    </row>
    <row r="128" spans="1:3">
      <c r="A128" s="480">
        <v>9.07</v>
      </c>
      <c r="B128" s="482" t="s">
        <v>492</v>
      </c>
      <c r="C128" s="454" t="s">
        <v>582</v>
      </c>
    </row>
    <row r="129" spans="1:3" ht="22.5">
      <c r="A129" s="480">
        <v>9.08</v>
      </c>
      <c r="B129" s="453" t="s">
        <v>493</v>
      </c>
      <c r="C129" s="454" t="s">
        <v>583</v>
      </c>
    </row>
    <row r="130" spans="1:3" ht="22.5">
      <c r="A130" s="480">
        <v>9.09</v>
      </c>
      <c r="B130" s="453" t="s">
        <v>494</v>
      </c>
      <c r="C130" s="454" t="s">
        <v>584</v>
      </c>
    </row>
    <row r="131" spans="1:3">
      <c r="A131" s="481">
        <v>9.1</v>
      </c>
      <c r="B131" s="453" t="s">
        <v>495</v>
      </c>
      <c r="C131" s="454" t="s">
        <v>585</v>
      </c>
    </row>
    <row r="132" spans="1:3">
      <c r="A132" s="480">
        <v>9.11</v>
      </c>
      <c r="B132" s="453" t="s">
        <v>496</v>
      </c>
      <c r="C132" s="454" t="s">
        <v>586</v>
      </c>
    </row>
    <row r="133" spans="1:3">
      <c r="A133" s="480">
        <v>9.1199999999999992</v>
      </c>
      <c r="B133" s="453" t="s">
        <v>497</v>
      </c>
      <c r="C133" s="454" t="s">
        <v>587</v>
      </c>
    </row>
    <row r="134" spans="1:3">
      <c r="A134" s="480">
        <v>9.1300000000000008</v>
      </c>
      <c r="B134" s="453" t="s">
        <v>498</v>
      </c>
      <c r="C134" s="454" t="s">
        <v>588</v>
      </c>
    </row>
    <row r="135" spans="1:3">
      <c r="A135" s="480">
        <v>9.14</v>
      </c>
      <c r="B135" s="453" t="s">
        <v>499</v>
      </c>
      <c r="C135" s="454" t="s">
        <v>589</v>
      </c>
    </row>
    <row r="136" spans="1:3">
      <c r="A136" s="480">
        <v>9.15</v>
      </c>
      <c r="B136" s="453" t="s">
        <v>500</v>
      </c>
      <c r="C136" s="454" t="s">
        <v>590</v>
      </c>
    </row>
    <row r="137" spans="1:3" ht="22.5">
      <c r="A137" s="480">
        <v>9.16</v>
      </c>
      <c r="B137" s="453" t="s">
        <v>501</v>
      </c>
      <c r="C137" s="454" t="s">
        <v>591</v>
      </c>
    </row>
    <row r="138" spans="1:3">
      <c r="A138" s="480">
        <v>9.17</v>
      </c>
      <c r="B138" s="454" t="s">
        <v>502</v>
      </c>
      <c r="C138" s="454" t="s">
        <v>592</v>
      </c>
    </row>
    <row r="139" spans="1:3" ht="22.5">
      <c r="A139" s="480">
        <v>9.18</v>
      </c>
      <c r="B139" s="453" t="s">
        <v>503</v>
      </c>
      <c r="C139" s="454" t="s">
        <v>593</v>
      </c>
    </row>
    <row r="140" spans="1:3">
      <c r="A140" s="480">
        <v>9.19</v>
      </c>
      <c r="B140" s="453" t="s">
        <v>504</v>
      </c>
      <c r="C140" s="454" t="s">
        <v>594</v>
      </c>
    </row>
    <row r="141" spans="1:3">
      <c r="A141" s="481">
        <v>9.1999999999999993</v>
      </c>
      <c r="B141" s="453" t="s">
        <v>505</v>
      </c>
      <c r="C141" s="454" t="s">
        <v>595</v>
      </c>
    </row>
    <row r="142" spans="1:3">
      <c r="A142" s="480">
        <v>9.2100000000000009</v>
      </c>
      <c r="B142" s="453" t="s">
        <v>506</v>
      </c>
      <c r="C142" s="454" t="s">
        <v>596</v>
      </c>
    </row>
    <row r="143" spans="1:3">
      <c r="A143" s="480">
        <v>9.2200000000000006</v>
      </c>
      <c r="B143" s="453" t="s">
        <v>507</v>
      </c>
      <c r="C143" s="454" t="s">
        <v>597</v>
      </c>
    </row>
    <row r="144" spans="1:3" ht="22.5">
      <c r="A144" s="480">
        <v>9.23</v>
      </c>
      <c r="B144" s="453" t="s">
        <v>508</v>
      </c>
      <c r="C144" s="454" t="s">
        <v>598</v>
      </c>
    </row>
    <row r="145" spans="1:3" ht="22.5">
      <c r="A145" s="480">
        <v>9.24</v>
      </c>
      <c r="B145" s="453" t="s">
        <v>509</v>
      </c>
      <c r="C145" s="454" t="s">
        <v>599</v>
      </c>
    </row>
    <row r="146" spans="1:3">
      <c r="A146" s="480">
        <v>9.2500000000000107</v>
      </c>
      <c r="B146" s="453" t="s">
        <v>510</v>
      </c>
      <c r="C146" s="454" t="s">
        <v>600</v>
      </c>
    </row>
    <row r="147" spans="1:3" ht="22.5">
      <c r="A147" s="480">
        <v>9.2600000000000193</v>
      </c>
      <c r="B147" s="453" t="s">
        <v>601</v>
      </c>
      <c r="C147" s="479" t="s">
        <v>602</v>
      </c>
    </row>
    <row r="148" spans="1:3" s="308" customFormat="1" ht="22.5">
      <c r="A148" s="480">
        <v>9.2700000000000298</v>
      </c>
      <c r="B148" s="453" t="s">
        <v>88</v>
      </c>
      <c r="C148" s="479" t="s">
        <v>653</v>
      </c>
    </row>
    <row r="149" spans="1:3" s="308" customFormat="1">
      <c r="A149" s="459"/>
      <c r="B149" s="860" t="s">
        <v>604</v>
      </c>
      <c r="C149" s="861"/>
    </row>
    <row r="150" spans="1:3" s="308" customFormat="1">
      <c r="A150" s="458">
        <v>1</v>
      </c>
      <c r="B150" s="862" t="s">
        <v>897</v>
      </c>
      <c r="C150" s="863"/>
    </row>
    <row r="151" spans="1:3" s="308" customFormat="1">
      <c r="A151" s="458">
        <v>2</v>
      </c>
      <c r="B151" s="862" t="s">
        <v>654</v>
      </c>
      <c r="C151" s="863"/>
    </row>
    <row r="152" spans="1:3" s="308" customFormat="1">
      <c r="A152" s="458">
        <v>3</v>
      </c>
      <c r="B152" s="862" t="s">
        <v>651</v>
      </c>
      <c r="C152" s="863"/>
    </row>
    <row r="153" spans="1:3" s="308" customFormat="1">
      <c r="A153" s="459"/>
      <c r="B153" s="860" t="s">
        <v>605</v>
      </c>
      <c r="C153" s="861"/>
    </row>
    <row r="154" spans="1:3" s="308" customFormat="1">
      <c r="A154" s="458">
        <v>1</v>
      </c>
      <c r="B154" s="868" t="s">
        <v>896</v>
      </c>
      <c r="C154" s="869"/>
    </row>
    <row r="155" spans="1:3" s="308" customFormat="1">
      <c r="A155" s="458">
        <v>2</v>
      </c>
      <c r="B155" s="453" t="s">
        <v>834</v>
      </c>
      <c r="C155" s="534" t="s">
        <v>962</v>
      </c>
    </row>
    <row r="156" spans="1:3" ht="22.5">
      <c r="A156" s="458">
        <v>3</v>
      </c>
      <c r="B156" s="453" t="s">
        <v>833</v>
      </c>
      <c r="C156" s="477" t="s">
        <v>895</v>
      </c>
    </row>
    <row r="157" spans="1:3">
      <c r="A157" s="458">
        <v>4</v>
      </c>
      <c r="B157" s="453" t="s">
        <v>480</v>
      </c>
      <c r="C157" s="453" t="s">
        <v>913</v>
      </c>
    </row>
    <row r="158" spans="1:3" ht="24.95" customHeight="1">
      <c r="A158" s="459"/>
      <c r="B158" s="860" t="s">
        <v>606</v>
      </c>
      <c r="C158" s="861"/>
    </row>
    <row r="159" spans="1:3" ht="33.75">
      <c r="A159" s="458"/>
      <c r="B159" s="453" t="s">
        <v>884</v>
      </c>
      <c r="C159" s="535" t="s">
        <v>963</v>
      </c>
    </row>
    <row r="160" spans="1:3">
      <c r="A160" s="459"/>
      <c r="B160" s="860" t="s">
        <v>607</v>
      </c>
      <c r="C160" s="861"/>
    </row>
    <row r="161" spans="1:3" ht="39" customHeight="1">
      <c r="A161" s="459"/>
      <c r="B161" s="862" t="s">
        <v>894</v>
      </c>
      <c r="C161" s="863"/>
    </row>
    <row r="162" spans="1:3">
      <c r="A162" s="459" t="s">
        <v>608</v>
      </c>
      <c r="B162" s="478" t="s">
        <v>518</v>
      </c>
      <c r="C162" s="470" t="s">
        <v>609</v>
      </c>
    </row>
    <row r="163" spans="1:3">
      <c r="A163" s="459" t="s">
        <v>357</v>
      </c>
      <c r="B163" s="475" t="s">
        <v>519</v>
      </c>
      <c r="C163" s="477" t="s">
        <v>893</v>
      </c>
    </row>
    <row r="164" spans="1:3" ht="22.5">
      <c r="A164" s="459" t="s">
        <v>364</v>
      </c>
      <c r="B164" s="470" t="s">
        <v>520</v>
      </c>
      <c r="C164" s="477" t="s">
        <v>610</v>
      </c>
    </row>
    <row r="165" spans="1:3">
      <c r="A165" s="459" t="s">
        <v>611</v>
      </c>
      <c r="B165" s="475" t="s">
        <v>521</v>
      </c>
      <c r="C165" s="476" t="s">
        <v>612</v>
      </c>
    </row>
    <row r="166" spans="1:3" ht="22.5">
      <c r="A166" s="459" t="s">
        <v>613</v>
      </c>
      <c r="B166" s="475" t="s">
        <v>848</v>
      </c>
      <c r="C166" s="469" t="s">
        <v>892</v>
      </c>
    </row>
    <row r="167" spans="1:3" ht="22.5">
      <c r="A167" s="459" t="s">
        <v>365</v>
      </c>
      <c r="B167" s="475" t="s">
        <v>522</v>
      </c>
      <c r="C167" s="469" t="s">
        <v>615</v>
      </c>
    </row>
    <row r="168" spans="1:3" ht="22.5">
      <c r="A168" s="459" t="s">
        <v>614</v>
      </c>
      <c r="B168" s="473" t="s">
        <v>525</v>
      </c>
      <c r="C168" s="474" t="s">
        <v>622</v>
      </c>
    </row>
    <row r="169" spans="1:3" ht="22.5">
      <c r="A169" s="459" t="s">
        <v>616</v>
      </c>
      <c r="B169" s="473" t="s">
        <v>523</v>
      </c>
      <c r="C169" s="469" t="s">
        <v>618</v>
      </c>
    </row>
    <row r="170" spans="1:3" ht="26.45" customHeight="1">
      <c r="A170" s="459" t="s">
        <v>617</v>
      </c>
      <c r="B170" s="473" t="s">
        <v>524</v>
      </c>
      <c r="C170" s="474" t="s">
        <v>620</v>
      </c>
    </row>
    <row r="171" spans="1:3" ht="22.5">
      <c r="A171" s="459" t="s">
        <v>619</v>
      </c>
      <c r="B171" s="454" t="s">
        <v>526</v>
      </c>
      <c r="C171" s="474" t="s">
        <v>624</v>
      </c>
    </row>
    <row r="172" spans="1:3" ht="22.5">
      <c r="A172" s="459" t="s">
        <v>621</v>
      </c>
      <c r="B172" s="473" t="s">
        <v>527</v>
      </c>
      <c r="C172" s="472" t="s">
        <v>625</v>
      </c>
    </row>
    <row r="173" spans="1:3">
      <c r="A173" s="459" t="s">
        <v>623</v>
      </c>
      <c r="B173" s="471" t="s">
        <v>528</v>
      </c>
      <c r="C173" s="470" t="s">
        <v>626</v>
      </c>
    </row>
    <row r="174" spans="1:3" ht="22.5">
      <c r="A174" s="459"/>
      <c r="B174" s="469" t="s">
        <v>891</v>
      </c>
      <c r="C174" s="454" t="s">
        <v>627</v>
      </c>
    </row>
    <row r="175" spans="1:3" ht="22.5">
      <c r="A175" s="459"/>
      <c r="B175" s="469" t="s">
        <v>890</v>
      </c>
      <c r="C175" s="454" t="s">
        <v>628</v>
      </c>
    </row>
    <row r="176" spans="1:3" ht="22.5">
      <c r="A176" s="459"/>
      <c r="B176" s="469" t="s">
        <v>889</v>
      </c>
      <c r="C176" s="454" t="s">
        <v>629</v>
      </c>
    </row>
    <row r="177" spans="1:3">
      <c r="A177" s="459"/>
      <c r="B177" s="860" t="s">
        <v>630</v>
      </c>
      <c r="C177" s="861"/>
    </row>
    <row r="178" spans="1:3">
      <c r="A178" s="459"/>
      <c r="B178" s="862" t="s">
        <v>888</v>
      </c>
      <c r="C178" s="863"/>
    </row>
    <row r="179" spans="1:3">
      <c r="A179" s="458">
        <v>1</v>
      </c>
      <c r="B179" s="454" t="s">
        <v>532</v>
      </c>
      <c r="C179" s="454" t="s">
        <v>532</v>
      </c>
    </row>
    <row r="180" spans="1:3" ht="33.75">
      <c r="A180" s="458">
        <v>2</v>
      </c>
      <c r="B180" s="454" t="s">
        <v>631</v>
      </c>
      <c r="C180" s="454" t="s">
        <v>632</v>
      </c>
    </row>
    <row r="181" spans="1:3">
      <c r="A181" s="458">
        <v>3</v>
      </c>
      <c r="B181" s="454" t="s">
        <v>534</v>
      </c>
      <c r="C181" s="454" t="s">
        <v>633</v>
      </c>
    </row>
    <row r="182" spans="1:3" ht="22.5">
      <c r="A182" s="458">
        <v>4</v>
      </c>
      <c r="B182" s="454" t="s">
        <v>535</v>
      </c>
      <c r="C182" s="454" t="s">
        <v>634</v>
      </c>
    </row>
    <row r="183" spans="1:3" ht="22.5">
      <c r="A183" s="458">
        <v>5</v>
      </c>
      <c r="B183" s="454" t="s">
        <v>536</v>
      </c>
      <c r="C183" s="454" t="s">
        <v>656</v>
      </c>
    </row>
    <row r="184" spans="1:3" ht="45">
      <c r="A184" s="458">
        <v>6</v>
      </c>
      <c r="B184" s="454" t="s">
        <v>537</v>
      </c>
      <c r="C184" s="454" t="s">
        <v>635</v>
      </c>
    </row>
    <row r="185" spans="1:3">
      <c r="A185" s="459"/>
      <c r="B185" s="860" t="s">
        <v>636</v>
      </c>
      <c r="C185" s="861"/>
    </row>
    <row r="186" spans="1:3">
      <c r="A186" s="459"/>
      <c r="B186" s="871" t="s">
        <v>887</v>
      </c>
      <c r="C186" s="868"/>
    </row>
    <row r="187" spans="1:3" ht="22.5">
      <c r="A187" s="459">
        <v>1.1000000000000001</v>
      </c>
      <c r="B187" s="468" t="s">
        <v>542</v>
      </c>
      <c r="C187" s="454" t="s">
        <v>637</v>
      </c>
    </row>
    <row r="188" spans="1:3" ht="50.1" customHeight="1">
      <c r="A188" s="459" t="s">
        <v>146</v>
      </c>
      <c r="B188" s="455" t="s">
        <v>543</v>
      </c>
      <c r="C188" s="454" t="s">
        <v>638</v>
      </c>
    </row>
    <row r="189" spans="1:3">
      <c r="A189" s="459" t="s">
        <v>544</v>
      </c>
      <c r="B189" s="467" t="s">
        <v>545</v>
      </c>
      <c r="C189" s="872" t="s">
        <v>886</v>
      </c>
    </row>
    <row r="190" spans="1:3">
      <c r="A190" s="459" t="s">
        <v>546</v>
      </c>
      <c r="B190" s="467" t="s">
        <v>547</v>
      </c>
      <c r="C190" s="872"/>
    </row>
    <row r="191" spans="1:3">
      <c r="A191" s="459" t="s">
        <v>548</v>
      </c>
      <c r="B191" s="467" t="s">
        <v>549</v>
      </c>
      <c r="C191" s="872"/>
    </row>
    <row r="192" spans="1:3">
      <c r="A192" s="459" t="s">
        <v>550</v>
      </c>
      <c r="B192" s="467" t="s">
        <v>551</v>
      </c>
      <c r="C192" s="872"/>
    </row>
    <row r="193" spans="1:4" ht="25.5" customHeight="1">
      <c r="A193" s="459">
        <v>1.2</v>
      </c>
      <c r="B193" s="466" t="s">
        <v>862</v>
      </c>
      <c r="C193" s="536" t="s">
        <v>964</v>
      </c>
    </row>
    <row r="194" spans="1:4" ht="22.5">
      <c r="A194" s="459" t="s">
        <v>553</v>
      </c>
      <c r="B194" s="461" t="s">
        <v>554</v>
      </c>
      <c r="C194" s="464" t="s">
        <v>639</v>
      </c>
    </row>
    <row r="195" spans="1:4" ht="22.5">
      <c r="A195" s="459" t="s">
        <v>555</v>
      </c>
      <c r="B195" s="465" t="s">
        <v>556</v>
      </c>
      <c r="C195" s="464" t="s">
        <v>640</v>
      </c>
    </row>
    <row r="196" spans="1:4" ht="26.1" customHeight="1">
      <c r="A196" s="459" t="s">
        <v>557</v>
      </c>
      <c r="B196" s="463" t="s">
        <v>558</v>
      </c>
      <c r="C196" s="453" t="s">
        <v>641</v>
      </c>
    </row>
    <row r="197" spans="1:4" ht="22.5">
      <c r="A197" s="459" t="s">
        <v>559</v>
      </c>
      <c r="B197" s="462" t="s">
        <v>560</v>
      </c>
      <c r="C197" s="453" t="s">
        <v>642</v>
      </c>
      <c r="D197" s="309"/>
    </row>
    <row r="198" spans="1:4" ht="22.5">
      <c r="A198" s="459">
        <v>1.4</v>
      </c>
      <c r="B198" s="461" t="s">
        <v>649</v>
      </c>
      <c r="C198" s="460" t="s">
        <v>643</v>
      </c>
      <c r="D198" s="310"/>
    </row>
    <row r="199" spans="1:4" ht="12.75">
      <c r="A199" s="459">
        <v>1.5</v>
      </c>
      <c r="B199" s="461" t="s">
        <v>650</v>
      </c>
      <c r="C199" s="460" t="s">
        <v>643</v>
      </c>
      <c r="D199" s="311"/>
    </row>
    <row r="200" spans="1:4" ht="12.75">
      <c r="A200" s="459"/>
      <c r="B200" s="873" t="s">
        <v>644</v>
      </c>
      <c r="C200" s="873"/>
      <c r="D200" s="311"/>
    </row>
    <row r="201" spans="1:4" ht="12.75">
      <c r="A201" s="459"/>
      <c r="B201" s="871" t="s">
        <v>885</v>
      </c>
      <c r="C201" s="871"/>
      <c r="D201" s="311"/>
    </row>
    <row r="202" spans="1:4" ht="12.75">
      <c r="A202" s="458"/>
      <c r="B202" s="453" t="s">
        <v>884</v>
      </c>
      <c r="C202" s="535" t="s">
        <v>962</v>
      </c>
      <c r="D202" s="311"/>
    </row>
    <row r="203" spans="1:4" ht="12.75">
      <c r="A203" s="459"/>
      <c r="B203" s="873" t="s">
        <v>645</v>
      </c>
      <c r="C203" s="873"/>
      <c r="D203" s="312"/>
    </row>
    <row r="204" spans="1:4" ht="12.75">
      <c r="A204" s="458"/>
      <c r="B204" s="871" t="s">
        <v>883</v>
      </c>
      <c r="C204" s="871"/>
      <c r="D204" s="313"/>
    </row>
    <row r="205" spans="1:4" ht="12.75">
      <c r="B205" s="873" t="s">
        <v>682</v>
      </c>
      <c r="C205" s="873"/>
      <c r="D205" s="314"/>
    </row>
    <row r="206" spans="1:4" ht="22.5">
      <c r="A206" s="455">
        <v>1</v>
      </c>
      <c r="B206" s="453" t="s">
        <v>658</v>
      </c>
      <c r="C206" s="453" t="s">
        <v>670</v>
      </c>
      <c r="D206" s="313"/>
    </row>
    <row r="207" spans="1:4" ht="18" customHeight="1">
      <c r="A207" s="455">
        <v>2</v>
      </c>
      <c r="B207" s="453" t="s">
        <v>659</v>
      </c>
      <c r="C207" s="453" t="s">
        <v>671</v>
      </c>
      <c r="D207" s="314"/>
    </row>
    <row r="208" spans="1:4" ht="22.5">
      <c r="A208" s="455">
        <v>3</v>
      </c>
      <c r="B208" s="453" t="s">
        <v>660</v>
      </c>
      <c r="C208" s="453" t="s">
        <v>672</v>
      </c>
      <c r="D208" s="315"/>
    </row>
    <row r="209" spans="1:4" ht="12.75">
      <c r="A209" s="455">
        <v>4</v>
      </c>
      <c r="B209" s="453" t="s">
        <v>661</v>
      </c>
      <c r="C209" s="453" t="s">
        <v>673</v>
      </c>
      <c r="D209" s="315"/>
    </row>
    <row r="210" spans="1:4" ht="22.5">
      <c r="A210" s="455">
        <v>5</v>
      </c>
      <c r="B210" s="453" t="s">
        <v>662</v>
      </c>
      <c r="C210" s="453" t="s">
        <v>674</v>
      </c>
    </row>
    <row r="211" spans="1:4" ht="24.6" customHeight="1">
      <c r="A211" s="455">
        <v>6</v>
      </c>
      <c r="B211" s="453" t="s">
        <v>663</v>
      </c>
      <c r="C211" s="453" t="s">
        <v>675</v>
      </c>
    </row>
    <row r="212" spans="1:4" ht="22.5">
      <c r="A212" s="455">
        <v>7</v>
      </c>
      <c r="B212" s="453" t="s">
        <v>664</v>
      </c>
      <c r="C212" s="453" t="s">
        <v>676</v>
      </c>
    </row>
    <row r="213" spans="1:4">
      <c r="A213" s="455">
        <v>7.1</v>
      </c>
      <c r="B213" s="457" t="s">
        <v>665</v>
      </c>
      <c r="C213" s="453" t="s">
        <v>677</v>
      </c>
    </row>
    <row r="214" spans="1:4" ht="22.5">
      <c r="A214" s="455">
        <v>7.2</v>
      </c>
      <c r="B214" s="457" t="s">
        <v>666</v>
      </c>
      <c r="C214" s="453" t="s">
        <v>678</v>
      </c>
    </row>
    <row r="215" spans="1:4">
      <c r="A215" s="455">
        <v>7.3</v>
      </c>
      <c r="B215" s="456" t="s">
        <v>667</v>
      </c>
      <c r="C215" s="453" t="s">
        <v>679</v>
      </c>
    </row>
    <row r="216" spans="1:4" ht="39.6" customHeight="1">
      <c r="A216" s="455">
        <v>8</v>
      </c>
      <c r="B216" s="453" t="s">
        <v>668</v>
      </c>
      <c r="C216" s="453" t="s">
        <v>680</v>
      </c>
    </row>
    <row r="217" spans="1:4">
      <c r="A217" s="455">
        <v>9</v>
      </c>
      <c r="B217" s="453" t="s">
        <v>669</v>
      </c>
      <c r="C217" s="453" t="s">
        <v>681</v>
      </c>
    </row>
    <row r="218" spans="1:4" ht="22.5">
      <c r="A218" s="492">
        <v>10.1</v>
      </c>
      <c r="B218" s="493" t="s">
        <v>689</v>
      </c>
      <c r="C218" s="485" t="s">
        <v>690</v>
      </c>
    </row>
    <row r="219" spans="1:4">
      <c r="A219" s="874"/>
      <c r="B219" s="494" t="s">
        <v>875</v>
      </c>
      <c r="C219" s="453" t="s">
        <v>882</v>
      </c>
    </row>
    <row r="220" spans="1:4">
      <c r="A220" s="874"/>
      <c r="B220" s="454" t="s">
        <v>541</v>
      </c>
      <c r="C220" s="453" t="s">
        <v>881</v>
      </c>
    </row>
    <row r="221" spans="1:4">
      <c r="A221" s="874"/>
      <c r="B221" s="454" t="s">
        <v>874</v>
      </c>
      <c r="C221" s="536" t="s">
        <v>965</v>
      </c>
    </row>
    <row r="222" spans="1:4">
      <c r="A222" s="874"/>
      <c r="B222" s="454" t="s">
        <v>683</v>
      </c>
      <c r="C222" s="453" t="s">
        <v>880</v>
      </c>
    </row>
    <row r="223" spans="1:4" ht="22.5">
      <c r="A223" s="874"/>
      <c r="B223" s="454" t="s">
        <v>687</v>
      </c>
      <c r="C223" s="454" t="s">
        <v>879</v>
      </c>
    </row>
    <row r="224" spans="1:4" ht="33.75">
      <c r="A224" s="874"/>
      <c r="B224" s="454" t="s">
        <v>686</v>
      </c>
      <c r="C224" s="453" t="s">
        <v>878</v>
      </c>
    </row>
    <row r="225" spans="1:3">
      <c r="A225" s="874"/>
      <c r="B225" s="454" t="s">
        <v>914</v>
      </c>
      <c r="C225" s="453" t="s">
        <v>877</v>
      </c>
    </row>
    <row r="226" spans="1:3" ht="22.5">
      <c r="A226" s="874"/>
      <c r="B226" s="454" t="s">
        <v>915</v>
      </c>
      <c r="C226" s="453" t="s">
        <v>876</v>
      </c>
    </row>
    <row r="227" spans="1:3" ht="12.75">
      <c r="A227" s="486"/>
      <c r="B227" s="487"/>
      <c r="C227" s="488"/>
    </row>
    <row r="228" spans="1:3" ht="12.75">
      <c r="A228" s="486"/>
      <c r="B228" s="488"/>
      <c r="C228" s="488"/>
    </row>
    <row r="229" spans="1:3" ht="12.75">
      <c r="A229" s="486"/>
      <c r="B229" s="488"/>
      <c r="C229" s="488"/>
    </row>
    <row r="230" spans="1:3" ht="12.75">
      <c r="A230" s="486"/>
      <c r="B230" s="489"/>
      <c r="C230" s="488"/>
    </row>
    <row r="231" spans="1:3" ht="12.75">
      <c r="A231" s="870"/>
      <c r="B231" s="490"/>
      <c r="C231" s="488"/>
    </row>
    <row r="232" spans="1:3" ht="12.75">
      <c r="A232" s="870"/>
      <c r="B232" s="490"/>
      <c r="C232" s="488"/>
    </row>
    <row r="233" spans="1:3" ht="12.75">
      <c r="A233" s="870"/>
      <c r="B233" s="490"/>
      <c r="C233" s="488"/>
    </row>
    <row r="234" spans="1:3" ht="12.75">
      <c r="A234" s="870"/>
      <c r="B234" s="490"/>
      <c r="C234" s="491"/>
    </row>
    <row r="235" spans="1:3" ht="40.5" customHeight="1">
      <c r="A235" s="870"/>
      <c r="B235" s="490"/>
      <c r="C235" s="488"/>
    </row>
    <row r="236" spans="1:3" ht="24" customHeight="1">
      <c r="A236" s="870"/>
      <c r="B236" s="490"/>
      <c r="C236" s="488"/>
    </row>
    <row r="237" spans="1:3" ht="12.75">
      <c r="A237" s="870"/>
      <c r="B237" s="490"/>
      <c r="C237" s="488"/>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Q45"/>
  <sheetViews>
    <sheetView showGridLines="0" zoomScale="80" zoomScaleNormal="80" workbookViewId="0"/>
  </sheetViews>
  <sheetFormatPr defaultRowHeight="15"/>
  <cols>
    <col min="2" max="2" width="66.5703125" customWidth="1"/>
    <col min="3" max="8" width="17.85546875" style="596" customWidth="1"/>
    <col min="12" max="12" width="11.42578125" style="596" customWidth="1"/>
    <col min="13" max="13" width="9.28515625" style="596" bestFit="1" customWidth="1"/>
    <col min="14" max="14" width="12.7109375" style="596" customWidth="1"/>
    <col min="15" max="17" width="15.85546875" style="596" bestFit="1" customWidth="1"/>
  </cols>
  <sheetData>
    <row r="1" spans="1:8" ht="15.75">
      <c r="A1" s="13" t="s">
        <v>97</v>
      </c>
      <c r="B1" s="220" t="str">
        <f>Info!C2</f>
        <v>სს "ბანკი ქართუ"</v>
      </c>
      <c r="C1" s="594"/>
      <c r="D1" s="595"/>
      <c r="E1" s="595"/>
      <c r="F1" s="595"/>
      <c r="G1" s="595"/>
    </row>
    <row r="2" spans="1:8" ht="15.75">
      <c r="A2" s="13" t="s">
        <v>98</v>
      </c>
      <c r="B2" s="588">
        <f>'1. key ratios'!B2</f>
        <v>45930</v>
      </c>
      <c r="C2" s="594"/>
      <c r="D2" s="595"/>
      <c r="E2" s="595"/>
      <c r="F2" s="595"/>
      <c r="G2" s="595"/>
    </row>
    <row r="3" spans="1:8" ht="15.75">
      <c r="A3" s="13"/>
      <c r="B3" s="12"/>
      <c r="C3" s="594"/>
      <c r="D3" s="595"/>
      <c r="E3" s="595"/>
      <c r="F3" s="595"/>
      <c r="G3" s="595"/>
    </row>
    <row r="4" spans="1:8">
      <c r="A4" s="750" t="s">
        <v>25</v>
      </c>
      <c r="B4" s="748" t="s">
        <v>155</v>
      </c>
      <c r="C4" s="746" t="s">
        <v>103</v>
      </c>
      <c r="D4" s="746"/>
      <c r="E4" s="746"/>
      <c r="F4" s="746" t="s">
        <v>104</v>
      </c>
      <c r="G4" s="746"/>
      <c r="H4" s="747"/>
    </row>
    <row r="5" spans="1:8" ht="15.6" customHeight="1">
      <c r="A5" s="751"/>
      <c r="B5" s="749"/>
      <c r="C5" s="604" t="s">
        <v>26</v>
      </c>
      <c r="D5" s="604" t="s">
        <v>77</v>
      </c>
      <c r="E5" s="604" t="s">
        <v>66</v>
      </c>
      <c r="F5" s="604" t="s">
        <v>26</v>
      </c>
      <c r="G5" s="604" t="s">
        <v>77</v>
      </c>
      <c r="H5" s="604" t="s">
        <v>66</v>
      </c>
    </row>
    <row r="6" spans="1:8">
      <c r="A6" s="365">
        <v>1</v>
      </c>
      <c r="B6" s="343" t="s">
        <v>744</v>
      </c>
      <c r="C6" s="602">
        <f>SUM(C7:C12)</f>
        <v>43504884.560687654</v>
      </c>
      <c r="D6" s="602">
        <f>SUM(D7:D12)</f>
        <v>45771208.672289588</v>
      </c>
      <c r="E6" s="603">
        <f>C6+D6</f>
        <v>89276093.232977241</v>
      </c>
      <c r="F6" s="602">
        <f>SUM(F7:F12)</f>
        <v>36267849.28420008</v>
      </c>
      <c r="G6" s="602">
        <f>SUM(G7:G12)</f>
        <v>44824759.533438161</v>
      </c>
      <c r="H6" s="603">
        <f>F6+G6</f>
        <v>81092608.817638248</v>
      </c>
    </row>
    <row r="7" spans="1:8">
      <c r="A7" s="365">
        <v>1.1000000000000001</v>
      </c>
      <c r="B7" s="344" t="s">
        <v>698</v>
      </c>
      <c r="C7" s="602">
        <v>0</v>
      </c>
      <c r="D7" s="602">
        <v>0</v>
      </c>
      <c r="E7" s="603">
        <f t="shared" ref="E7:E45" si="0">C7+D7</f>
        <v>0</v>
      </c>
      <c r="F7" s="602">
        <v>0</v>
      </c>
      <c r="G7" s="602">
        <v>0</v>
      </c>
      <c r="H7" s="603">
        <f t="shared" ref="H7:H44" si="1">F7+G7</f>
        <v>0</v>
      </c>
    </row>
    <row r="8" spans="1:8" ht="21">
      <c r="A8" s="365">
        <v>1.2</v>
      </c>
      <c r="B8" s="344" t="s">
        <v>745</v>
      </c>
      <c r="C8" s="602">
        <v>0</v>
      </c>
      <c r="D8" s="602">
        <v>0</v>
      </c>
      <c r="E8" s="603">
        <f t="shared" si="0"/>
        <v>0</v>
      </c>
      <c r="F8" s="602">
        <v>0</v>
      </c>
      <c r="G8" s="602">
        <v>0</v>
      </c>
      <c r="H8" s="603">
        <f t="shared" si="1"/>
        <v>0</v>
      </c>
    </row>
    <row r="9" spans="1:8" ht="21.6" customHeight="1">
      <c r="A9" s="365">
        <v>1.3</v>
      </c>
      <c r="B9" s="335" t="s">
        <v>746</v>
      </c>
      <c r="C9" s="602">
        <v>0</v>
      </c>
      <c r="D9" s="602">
        <v>0</v>
      </c>
      <c r="E9" s="603">
        <f t="shared" si="0"/>
        <v>0</v>
      </c>
      <c r="F9" s="602">
        <v>0</v>
      </c>
      <c r="G9" s="602">
        <v>0</v>
      </c>
      <c r="H9" s="603">
        <f t="shared" si="1"/>
        <v>0</v>
      </c>
    </row>
    <row r="10" spans="1:8" ht="21">
      <c r="A10" s="365">
        <v>1.4</v>
      </c>
      <c r="B10" s="335" t="s">
        <v>702</v>
      </c>
      <c r="C10" s="602">
        <v>264674.76000000018</v>
      </c>
      <c r="D10" s="602">
        <v>0</v>
      </c>
      <c r="E10" s="603">
        <f t="shared" si="0"/>
        <v>264674.76000000018</v>
      </c>
      <c r="F10" s="602">
        <v>478471.8000000004</v>
      </c>
      <c r="G10" s="602">
        <v>0</v>
      </c>
      <c r="H10" s="603">
        <f t="shared" si="1"/>
        <v>478471.8000000004</v>
      </c>
    </row>
    <row r="11" spans="1:8">
      <c r="A11" s="365">
        <v>1.5</v>
      </c>
      <c r="B11" s="335" t="s">
        <v>705</v>
      </c>
      <c r="C11" s="602">
        <v>43240209.800687656</v>
      </c>
      <c r="D11" s="602">
        <v>45771208.672289588</v>
      </c>
      <c r="E11" s="603">
        <f t="shared" si="0"/>
        <v>89011418.472977251</v>
      </c>
      <c r="F11" s="602">
        <v>35789377.484200083</v>
      </c>
      <c r="G11" s="602">
        <v>44824759.533438161</v>
      </c>
      <c r="H11" s="603">
        <f t="shared" si="1"/>
        <v>80614137.017638236</v>
      </c>
    </row>
    <row r="12" spans="1:8">
      <c r="A12" s="365">
        <v>1.6</v>
      </c>
      <c r="B12" s="336" t="s">
        <v>88</v>
      </c>
      <c r="C12" s="602">
        <v>0</v>
      </c>
      <c r="D12" s="602">
        <v>0</v>
      </c>
      <c r="E12" s="603">
        <f t="shared" si="0"/>
        <v>0</v>
      </c>
      <c r="F12" s="602">
        <v>0</v>
      </c>
      <c r="G12" s="602">
        <v>0</v>
      </c>
      <c r="H12" s="603">
        <f t="shared" si="1"/>
        <v>0</v>
      </c>
    </row>
    <row r="13" spans="1:8">
      <c r="A13" s="365">
        <v>2</v>
      </c>
      <c r="B13" s="345" t="s">
        <v>747</v>
      </c>
      <c r="C13" s="602">
        <f>SUM(C14:C17)</f>
        <v>-10473623.548779475</v>
      </c>
      <c r="D13" s="602">
        <f>SUM(D14:D17)</f>
        <v>-18717917.326814551</v>
      </c>
      <c r="E13" s="603">
        <f t="shared" si="0"/>
        <v>-29191540.875594027</v>
      </c>
      <c r="F13" s="602">
        <f>SUM(F14:F17)</f>
        <v>-9130816.2738593128</v>
      </c>
      <c r="G13" s="602">
        <f>SUM(G14:G17)</f>
        <v>-16519505.061999999</v>
      </c>
      <c r="H13" s="603">
        <f t="shared" si="1"/>
        <v>-25650321.335859314</v>
      </c>
    </row>
    <row r="14" spans="1:8">
      <c r="A14" s="365">
        <v>2.1</v>
      </c>
      <c r="B14" s="335" t="s">
        <v>748</v>
      </c>
      <c r="C14" s="602">
        <v>0</v>
      </c>
      <c r="D14" s="602">
        <v>0</v>
      </c>
      <c r="E14" s="603">
        <f t="shared" si="0"/>
        <v>0</v>
      </c>
      <c r="F14" s="602">
        <v>0</v>
      </c>
      <c r="G14" s="602">
        <v>0</v>
      </c>
      <c r="H14" s="603">
        <f t="shared" si="1"/>
        <v>0</v>
      </c>
    </row>
    <row r="15" spans="1:8" ht="24.6" customHeight="1">
      <c r="A15" s="365">
        <v>2.2000000000000002</v>
      </c>
      <c r="B15" s="335" t="s">
        <v>749</v>
      </c>
      <c r="C15" s="602">
        <v>0</v>
      </c>
      <c r="D15" s="602">
        <v>0</v>
      </c>
      <c r="E15" s="603">
        <f t="shared" si="0"/>
        <v>0</v>
      </c>
      <c r="F15" s="602">
        <v>0</v>
      </c>
      <c r="G15" s="602">
        <v>0</v>
      </c>
      <c r="H15" s="603">
        <f t="shared" si="1"/>
        <v>0</v>
      </c>
    </row>
    <row r="16" spans="1:8" ht="20.45" customHeight="1">
      <c r="A16" s="365">
        <v>2.2999999999999998</v>
      </c>
      <c r="B16" s="335" t="s">
        <v>750</v>
      </c>
      <c r="C16" s="602">
        <v>-10473623.548779475</v>
      </c>
      <c r="D16" s="602">
        <v>-18717917.326814551</v>
      </c>
      <c r="E16" s="603">
        <f t="shared" si="0"/>
        <v>-29191540.875594027</v>
      </c>
      <c r="F16" s="602">
        <v>-9130816.2738593128</v>
      </c>
      <c r="G16" s="602">
        <v>-16519505.061999999</v>
      </c>
      <c r="H16" s="603">
        <f t="shared" si="1"/>
        <v>-25650321.335859314</v>
      </c>
    </row>
    <row r="17" spans="1:8">
      <c r="A17" s="365">
        <v>2.4</v>
      </c>
      <c r="B17" s="335" t="s">
        <v>751</v>
      </c>
      <c r="C17" s="602">
        <v>0</v>
      </c>
      <c r="D17" s="602">
        <v>0</v>
      </c>
      <c r="E17" s="603">
        <f t="shared" si="0"/>
        <v>0</v>
      </c>
      <c r="F17" s="602">
        <v>0</v>
      </c>
      <c r="G17" s="602">
        <v>0</v>
      </c>
      <c r="H17" s="603">
        <f t="shared" si="1"/>
        <v>0</v>
      </c>
    </row>
    <row r="18" spans="1:8">
      <c r="A18" s="365">
        <v>3</v>
      </c>
      <c r="B18" s="345" t="s">
        <v>752</v>
      </c>
      <c r="C18" s="602">
        <v>0</v>
      </c>
      <c r="D18" s="602">
        <v>0</v>
      </c>
      <c r="E18" s="603">
        <f t="shared" si="0"/>
        <v>0</v>
      </c>
      <c r="F18" s="602">
        <v>0</v>
      </c>
      <c r="G18" s="602">
        <v>0</v>
      </c>
      <c r="H18" s="603">
        <f t="shared" si="1"/>
        <v>0</v>
      </c>
    </row>
    <row r="19" spans="1:8">
      <c r="A19" s="365">
        <v>4</v>
      </c>
      <c r="B19" s="345" t="s">
        <v>753</v>
      </c>
      <c r="C19" s="602">
        <v>3546909.2767000003</v>
      </c>
      <c r="D19" s="602">
        <v>5006761.3711000001</v>
      </c>
      <c r="E19" s="603">
        <f t="shared" si="0"/>
        <v>8553670.6478000004</v>
      </c>
      <c r="F19" s="602">
        <v>3547133.59</v>
      </c>
      <c r="G19" s="602">
        <v>4370286.8837139998</v>
      </c>
      <c r="H19" s="603">
        <f t="shared" si="1"/>
        <v>7917420.4737139996</v>
      </c>
    </row>
    <row r="20" spans="1:8">
      <c r="A20" s="365">
        <v>5</v>
      </c>
      <c r="B20" s="345" t="s">
        <v>754</v>
      </c>
      <c r="C20" s="602">
        <v>-1207734.78</v>
      </c>
      <c r="D20" s="602">
        <v>-4026224.7149</v>
      </c>
      <c r="E20" s="603">
        <f t="shared" si="0"/>
        <v>-5233959.4949000003</v>
      </c>
      <c r="F20" s="602">
        <v>-482236.3</v>
      </c>
      <c r="G20" s="602">
        <v>-3208781.2636000006</v>
      </c>
      <c r="H20" s="603">
        <f t="shared" si="1"/>
        <v>-3691017.5636000005</v>
      </c>
    </row>
    <row r="21" spans="1:8" ht="38.450000000000003" customHeight="1">
      <c r="A21" s="365">
        <v>6</v>
      </c>
      <c r="B21" s="345" t="s">
        <v>755</v>
      </c>
      <c r="C21" s="602">
        <v>0</v>
      </c>
      <c r="D21" s="602">
        <v>0</v>
      </c>
      <c r="E21" s="603">
        <f t="shared" si="0"/>
        <v>0</v>
      </c>
      <c r="F21" s="602">
        <v>0</v>
      </c>
      <c r="G21" s="602">
        <v>0</v>
      </c>
      <c r="H21" s="603">
        <f t="shared" si="1"/>
        <v>0</v>
      </c>
    </row>
    <row r="22" spans="1:8" ht="27.6" customHeight="1">
      <c r="A22" s="365">
        <v>7</v>
      </c>
      <c r="B22" s="345" t="s">
        <v>756</v>
      </c>
      <c r="C22" s="602">
        <v>0</v>
      </c>
      <c r="D22" s="602">
        <v>10248.547200000001</v>
      </c>
      <c r="E22" s="603">
        <f t="shared" si="0"/>
        <v>10248.547200000001</v>
      </c>
      <c r="F22" s="602">
        <v>151.76</v>
      </c>
      <c r="G22" s="602">
        <v>0</v>
      </c>
      <c r="H22" s="603">
        <f t="shared" si="1"/>
        <v>151.76</v>
      </c>
    </row>
    <row r="23" spans="1:8" ht="36.950000000000003" customHeight="1">
      <c r="A23" s="365">
        <v>8</v>
      </c>
      <c r="B23" s="346" t="s">
        <v>757</v>
      </c>
      <c r="C23" s="602">
        <v>-53950</v>
      </c>
      <c r="D23" s="602">
        <v>0</v>
      </c>
      <c r="E23" s="603">
        <f t="shared" si="0"/>
        <v>-53950</v>
      </c>
      <c r="F23" s="602">
        <v>0</v>
      </c>
      <c r="G23" s="602">
        <v>0</v>
      </c>
      <c r="H23" s="603">
        <f t="shared" si="1"/>
        <v>0</v>
      </c>
    </row>
    <row r="24" spans="1:8" ht="34.5" customHeight="1">
      <c r="A24" s="365">
        <v>9</v>
      </c>
      <c r="B24" s="346" t="s">
        <v>758</v>
      </c>
      <c r="C24" s="602">
        <v>0</v>
      </c>
      <c r="D24" s="602">
        <v>0</v>
      </c>
      <c r="E24" s="603">
        <f t="shared" si="0"/>
        <v>0</v>
      </c>
      <c r="F24" s="602">
        <v>0</v>
      </c>
      <c r="G24" s="602">
        <v>0</v>
      </c>
      <c r="H24" s="603">
        <f t="shared" si="1"/>
        <v>0</v>
      </c>
    </row>
    <row r="25" spans="1:8">
      <c r="A25" s="365">
        <v>10</v>
      </c>
      <c r="B25" s="345" t="s">
        <v>759</v>
      </c>
      <c r="C25" s="602">
        <v>6771158.3670180161</v>
      </c>
      <c r="D25" s="602">
        <v>0</v>
      </c>
      <c r="E25" s="603">
        <f t="shared" si="0"/>
        <v>6771158.3670180161</v>
      </c>
      <c r="F25" s="602">
        <v>7024405.495752993</v>
      </c>
      <c r="G25" s="602">
        <v>0</v>
      </c>
      <c r="H25" s="603">
        <f t="shared" si="1"/>
        <v>7024405.495752993</v>
      </c>
    </row>
    <row r="26" spans="1:8" ht="27" customHeight="1">
      <c r="A26" s="365">
        <v>11</v>
      </c>
      <c r="B26" s="347" t="s">
        <v>760</v>
      </c>
      <c r="C26" s="602">
        <v>620855.28999999969</v>
      </c>
      <c r="D26" s="602">
        <v>0</v>
      </c>
      <c r="E26" s="603">
        <f t="shared" si="0"/>
        <v>620855.28999999969</v>
      </c>
      <c r="F26" s="602">
        <v>4402505.8944067797</v>
      </c>
      <c r="G26" s="602">
        <v>0</v>
      </c>
      <c r="H26" s="603">
        <f t="shared" si="1"/>
        <v>4402505.8944067797</v>
      </c>
    </row>
    <row r="27" spans="1:8">
      <c r="A27" s="365">
        <v>12</v>
      </c>
      <c r="B27" s="345" t="s">
        <v>761</v>
      </c>
      <c r="C27" s="602">
        <v>-346889.6</v>
      </c>
      <c r="D27" s="602">
        <v>12695.3397</v>
      </c>
      <c r="E27" s="603">
        <f t="shared" si="0"/>
        <v>-334194.26029999997</v>
      </c>
      <c r="F27" s="602">
        <v>182639.22</v>
      </c>
      <c r="G27" s="602">
        <v>91586.333999999988</v>
      </c>
      <c r="H27" s="603">
        <f t="shared" si="1"/>
        <v>274225.554</v>
      </c>
    </row>
    <row r="28" spans="1:8">
      <c r="A28" s="365">
        <v>13</v>
      </c>
      <c r="B28" s="348" t="s">
        <v>762</v>
      </c>
      <c r="C28" s="602">
        <v>-4636218.1723981639</v>
      </c>
      <c r="D28" s="602">
        <v>-2846635.1160999998</v>
      </c>
      <c r="E28" s="603">
        <f t="shared" si="0"/>
        <v>-7482853.2884981632</v>
      </c>
      <c r="F28" s="602">
        <v>-4086038.8851624285</v>
      </c>
      <c r="G28" s="602">
        <v>-2606690.7799999998</v>
      </c>
      <c r="H28" s="603">
        <f t="shared" si="1"/>
        <v>-6692729.6651624283</v>
      </c>
    </row>
    <row r="29" spans="1:8">
      <c r="A29" s="365">
        <v>14</v>
      </c>
      <c r="B29" s="349" t="s">
        <v>763</v>
      </c>
      <c r="C29" s="602">
        <f>SUM(C30:C31)</f>
        <v>-23374805.259999998</v>
      </c>
      <c r="D29" s="602">
        <f>SUM(D30:D31)</f>
        <v>-473177.19490000047</v>
      </c>
      <c r="E29" s="603">
        <f t="shared" si="0"/>
        <v>-23847982.454899997</v>
      </c>
      <c r="F29" s="602">
        <f>SUM(F30:F31)</f>
        <v>-20601963.779999997</v>
      </c>
      <c r="G29" s="602">
        <f>SUM(G30:G31)</f>
        <v>-151932.11049999949</v>
      </c>
      <c r="H29" s="603">
        <f t="shared" si="1"/>
        <v>-20753895.890499998</v>
      </c>
    </row>
    <row r="30" spans="1:8">
      <c r="A30" s="365">
        <v>14.1</v>
      </c>
      <c r="B30" s="327" t="s">
        <v>764</v>
      </c>
      <c r="C30" s="602">
        <v>-19008190.579999998</v>
      </c>
      <c r="D30" s="602">
        <v>0</v>
      </c>
      <c r="E30" s="603">
        <f t="shared" si="0"/>
        <v>-19008190.579999998</v>
      </c>
      <c r="F30" s="602">
        <v>-16571298.019999998</v>
      </c>
      <c r="G30" s="602">
        <v>0</v>
      </c>
      <c r="H30" s="603">
        <f t="shared" si="1"/>
        <v>-16571298.019999998</v>
      </c>
    </row>
    <row r="31" spans="1:8">
      <c r="A31" s="365">
        <v>14.2</v>
      </c>
      <c r="B31" s="327" t="s">
        <v>765</v>
      </c>
      <c r="C31" s="602">
        <v>-4366614.6800000006</v>
      </c>
      <c r="D31" s="602">
        <v>-473177.19490000047</v>
      </c>
      <c r="E31" s="603">
        <f t="shared" si="0"/>
        <v>-4839791.8749000011</v>
      </c>
      <c r="F31" s="602">
        <v>-4030665.7599999993</v>
      </c>
      <c r="G31" s="602">
        <v>-151932.11049999949</v>
      </c>
      <c r="H31" s="603">
        <f t="shared" si="1"/>
        <v>-4182597.8704999988</v>
      </c>
    </row>
    <row r="32" spans="1:8">
      <c r="A32" s="365">
        <v>15</v>
      </c>
      <c r="B32" s="350" t="s">
        <v>766</v>
      </c>
      <c r="C32" s="602">
        <v>-4478632.8435064452</v>
      </c>
      <c r="D32" s="602">
        <v>0</v>
      </c>
      <c r="E32" s="603">
        <f t="shared" si="0"/>
        <v>-4478632.8435064452</v>
      </c>
      <c r="F32" s="602">
        <v>-3548533.541148107</v>
      </c>
      <c r="G32" s="602">
        <v>0</v>
      </c>
      <c r="H32" s="603">
        <f t="shared" si="1"/>
        <v>-3548533.541148107</v>
      </c>
    </row>
    <row r="33" spans="1:8" ht="22.5" customHeight="1">
      <c r="A33" s="365">
        <v>16</v>
      </c>
      <c r="B33" s="323" t="s">
        <v>767</v>
      </c>
      <c r="C33" s="602">
        <v>290429.99597631942</v>
      </c>
      <c r="D33" s="602">
        <v>-672764.50392094778</v>
      </c>
      <c r="E33" s="603">
        <f t="shared" si="0"/>
        <v>-382334.50794462836</v>
      </c>
      <c r="F33" s="602">
        <v>-361397.51871664368</v>
      </c>
      <c r="G33" s="602">
        <v>-87047.644168901199</v>
      </c>
      <c r="H33" s="603">
        <f t="shared" si="1"/>
        <v>-448445.16288554488</v>
      </c>
    </row>
    <row r="34" spans="1:8">
      <c r="A34" s="365">
        <v>17</v>
      </c>
      <c r="B34" s="345" t="s">
        <v>768</v>
      </c>
      <c r="C34" s="602">
        <f>SUM(C35:C36)</f>
        <v>240742.4416533107</v>
      </c>
      <c r="D34" s="602">
        <f>SUM(D35:D36)</f>
        <v>-51592.703995324853</v>
      </c>
      <c r="E34" s="603">
        <f t="shared" si="0"/>
        <v>189149.73765798585</v>
      </c>
      <c r="F34" s="602">
        <f>SUM(F35:F36)</f>
        <v>-276651.25421046041</v>
      </c>
      <c r="G34" s="602">
        <f>SUM(G35:G36)</f>
        <v>-121627.47324307825</v>
      </c>
      <c r="H34" s="603">
        <f t="shared" si="1"/>
        <v>-398278.72745353868</v>
      </c>
    </row>
    <row r="35" spans="1:8">
      <c r="A35" s="365">
        <v>17.100000000000001</v>
      </c>
      <c r="B35" s="351" t="s">
        <v>769</v>
      </c>
      <c r="C35" s="602">
        <v>281053.50530365302</v>
      </c>
      <c r="D35" s="602">
        <v>-58277.259298303921</v>
      </c>
      <c r="E35" s="603">
        <f t="shared" si="0"/>
        <v>222776.24600534909</v>
      </c>
      <c r="F35" s="602">
        <v>-199836.95429084916</v>
      </c>
      <c r="G35" s="602">
        <v>-144542.2871679508</v>
      </c>
      <c r="H35" s="603">
        <f t="shared" si="1"/>
        <v>-344379.24145879992</v>
      </c>
    </row>
    <row r="36" spans="1:8">
      <c r="A36" s="365">
        <v>17.2</v>
      </c>
      <c r="B36" s="327" t="s">
        <v>770</v>
      </c>
      <c r="C36" s="602">
        <v>-40311.063650342316</v>
      </c>
      <c r="D36" s="602">
        <v>6684.5553029790681</v>
      </c>
      <c r="E36" s="603">
        <f t="shared" si="0"/>
        <v>-33626.508347363248</v>
      </c>
      <c r="F36" s="602">
        <v>-76814.299919611236</v>
      </c>
      <c r="G36" s="602">
        <v>22914.813924872542</v>
      </c>
      <c r="H36" s="603">
        <f t="shared" si="1"/>
        <v>-53899.485994738694</v>
      </c>
    </row>
    <row r="37" spans="1:8" ht="41.45" customHeight="1">
      <c r="A37" s="365">
        <v>18</v>
      </c>
      <c r="B37" s="352" t="s">
        <v>771</v>
      </c>
      <c r="C37" s="602">
        <f>SUM(C38:C39)</f>
        <v>-10017904.160000943</v>
      </c>
      <c r="D37" s="602">
        <f>SUM(D38:D39)</f>
        <v>15451973.040813604</v>
      </c>
      <c r="E37" s="603">
        <f t="shared" si="0"/>
        <v>5434068.8808126617</v>
      </c>
      <c r="F37" s="602">
        <f>SUM(F38:F39)</f>
        <v>243803.95205159549</v>
      </c>
      <c r="G37" s="602">
        <f>SUM(G38:G39)</f>
        <v>-4892040.3030400509</v>
      </c>
      <c r="H37" s="603">
        <f t="shared" si="1"/>
        <v>-4648236.3509884551</v>
      </c>
    </row>
    <row r="38" spans="1:8" ht="21">
      <c r="A38" s="365">
        <v>18.100000000000001</v>
      </c>
      <c r="B38" s="335" t="s">
        <v>772</v>
      </c>
      <c r="C38" s="602">
        <v>0</v>
      </c>
      <c r="D38" s="602">
        <v>0</v>
      </c>
      <c r="E38" s="603">
        <f t="shared" si="0"/>
        <v>0</v>
      </c>
      <c r="F38" s="602">
        <v>0</v>
      </c>
      <c r="G38" s="602">
        <v>0</v>
      </c>
      <c r="H38" s="603">
        <f t="shared" si="1"/>
        <v>0</v>
      </c>
    </row>
    <row r="39" spans="1:8">
      <c r="A39" s="365">
        <v>18.2</v>
      </c>
      <c r="B39" s="335" t="s">
        <v>773</v>
      </c>
      <c r="C39" s="602">
        <v>-10017904.160000943</v>
      </c>
      <c r="D39" s="602">
        <v>15451973.040813604</v>
      </c>
      <c r="E39" s="603">
        <f t="shared" si="0"/>
        <v>5434068.8808126617</v>
      </c>
      <c r="F39" s="602">
        <v>243803.95205159549</v>
      </c>
      <c r="G39" s="602">
        <v>-4892040.3030400509</v>
      </c>
      <c r="H39" s="603">
        <f t="shared" si="1"/>
        <v>-4648236.3509884551</v>
      </c>
    </row>
    <row r="40" spans="1:8" ht="24.6" customHeight="1">
      <c r="A40" s="365">
        <v>19</v>
      </c>
      <c r="B40" s="352" t="s">
        <v>774</v>
      </c>
      <c r="C40" s="602">
        <v>0</v>
      </c>
      <c r="D40" s="602">
        <v>0</v>
      </c>
      <c r="E40" s="603">
        <f t="shared" si="0"/>
        <v>0</v>
      </c>
      <c r="F40" s="602">
        <v>0</v>
      </c>
      <c r="G40" s="602">
        <v>0</v>
      </c>
      <c r="H40" s="603">
        <f t="shared" si="1"/>
        <v>0</v>
      </c>
    </row>
    <row r="41" spans="1:8" ht="24.95" customHeight="1">
      <c r="A41" s="365">
        <v>20</v>
      </c>
      <c r="B41" s="352" t="s">
        <v>775</v>
      </c>
      <c r="C41" s="602">
        <v>0</v>
      </c>
      <c r="D41" s="602">
        <v>0</v>
      </c>
      <c r="E41" s="603">
        <f t="shared" si="0"/>
        <v>0</v>
      </c>
      <c r="F41" s="602">
        <v>3.2596290111541748E-9</v>
      </c>
      <c r="G41" s="602">
        <v>0</v>
      </c>
      <c r="H41" s="603">
        <f t="shared" si="1"/>
        <v>3.2596290111541748E-9</v>
      </c>
    </row>
    <row r="42" spans="1:8" ht="33" customHeight="1">
      <c r="A42" s="365">
        <v>21</v>
      </c>
      <c r="B42" s="353" t="s">
        <v>776</v>
      </c>
      <c r="C42" s="602">
        <v>0</v>
      </c>
      <c r="D42" s="602">
        <v>0</v>
      </c>
      <c r="E42" s="603">
        <f t="shared" si="0"/>
        <v>0</v>
      </c>
      <c r="F42" s="602">
        <v>0</v>
      </c>
      <c r="G42" s="602">
        <v>0</v>
      </c>
      <c r="H42" s="603">
        <f t="shared" si="1"/>
        <v>0</v>
      </c>
    </row>
    <row r="43" spans="1:8">
      <c r="A43" s="365">
        <v>22</v>
      </c>
      <c r="B43" s="354" t="s">
        <v>777</v>
      </c>
      <c r="C43" s="602">
        <f>SUM(C6,C13,C18,C19,C20,C21,C22,C23,C24,C25,C26,C27,C28,C29,C32,C33,C34,C37,C40,C41,C42)</f>
        <v>385221.56735027023</v>
      </c>
      <c r="D43" s="602">
        <f>SUM(D6,D13,D18,D19,D20,D21,D22,D23,D24,D25,D26,D27,D28,D29,D32,D33,D34,D37,D40,D41,D42)</f>
        <v>39464575.410472378</v>
      </c>
      <c r="E43" s="603">
        <f t="shared" si="0"/>
        <v>39849796.977822646</v>
      </c>
      <c r="F43" s="602">
        <f>SUM(F6,F13,F18,F19,F20,F21,F22,F23,F24,F25,F26,F27,F28,F29,F32,F33,F34,F37,F40,F41,F42)</f>
        <v>13180851.643314499</v>
      </c>
      <c r="G43" s="602">
        <f>SUM(G6,G13,G18,G19,G20,G21,G22,G23,G24,G25,G26,G27,G28,G29,G32,G33,G34,G37,G40,G41,G42)</f>
        <v>21699008.114600126</v>
      </c>
      <c r="H43" s="603">
        <f t="shared" si="1"/>
        <v>34879859.757914625</v>
      </c>
    </row>
    <row r="44" spans="1:8">
      <c r="A44" s="365">
        <v>23</v>
      </c>
      <c r="B44" s="354" t="s">
        <v>778</v>
      </c>
      <c r="C44" s="602">
        <v>-7906478.1179638738</v>
      </c>
      <c r="D44" s="602">
        <v>0</v>
      </c>
      <c r="E44" s="603">
        <f t="shared" si="0"/>
        <v>-7906478.1179638738</v>
      </c>
      <c r="F44" s="602">
        <v>-6922287.8216095343</v>
      </c>
      <c r="G44" s="602">
        <v>0</v>
      </c>
      <c r="H44" s="603">
        <f t="shared" si="1"/>
        <v>-6922287.8216095343</v>
      </c>
    </row>
    <row r="45" spans="1:8">
      <c r="A45" s="365">
        <v>24</v>
      </c>
      <c r="B45" s="354" t="s">
        <v>779</v>
      </c>
      <c r="C45" s="605">
        <f>C43+C44</f>
        <v>-7521256.5506136036</v>
      </c>
      <c r="D45" s="605">
        <f>D43+D44</f>
        <v>39464575.410472378</v>
      </c>
      <c r="E45" s="603">
        <f t="shared" si="0"/>
        <v>31943318.859858774</v>
      </c>
      <c r="F45" s="605">
        <f>F43+F44</f>
        <v>6258563.8217049651</v>
      </c>
      <c r="G45" s="605">
        <f>G43+G44</f>
        <v>21699008.114600126</v>
      </c>
      <c r="H45" s="603">
        <f>F45+G45</f>
        <v>27957571.936305091</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Q47"/>
  <sheetViews>
    <sheetView showGridLines="0" zoomScale="80" zoomScaleNormal="80" workbookViewId="0"/>
  </sheetViews>
  <sheetFormatPr defaultRowHeight="15"/>
  <cols>
    <col min="1" max="1" width="8.85546875" style="363"/>
    <col min="2" max="2" width="87.5703125" bestFit="1" customWidth="1"/>
    <col min="3" max="3" width="13.42578125" style="596" bestFit="1" customWidth="1"/>
    <col min="4" max="5" width="15.140625" style="596" bestFit="1" customWidth="1"/>
    <col min="6" max="6" width="13.42578125" style="596" bestFit="1" customWidth="1"/>
    <col min="7" max="8" width="15.140625" style="596" bestFit="1" customWidth="1"/>
    <col min="13" max="14" width="10.28515625" bestFit="1" customWidth="1"/>
    <col min="15" max="15" width="8.140625" bestFit="1" customWidth="1"/>
    <col min="16" max="16" width="5.5703125" bestFit="1" customWidth="1"/>
    <col min="17" max="17" width="8.140625" bestFit="1" customWidth="1"/>
  </cols>
  <sheetData>
    <row r="1" spans="1:17" ht="15.75">
      <c r="A1" s="13" t="s">
        <v>97</v>
      </c>
      <c r="B1" s="220" t="str">
        <f>Info!C2</f>
        <v>სს "ბანკი ქართუ"</v>
      </c>
      <c r="C1" s="594"/>
      <c r="D1" s="595"/>
      <c r="E1" s="595"/>
      <c r="F1" s="595"/>
      <c r="G1" s="595"/>
    </row>
    <row r="2" spans="1:17" ht="15.75">
      <c r="A2" s="13" t="s">
        <v>98</v>
      </c>
      <c r="B2" s="588">
        <f>'1. key ratios'!B2</f>
        <v>45930</v>
      </c>
      <c r="C2" s="594"/>
      <c r="D2" s="595"/>
      <c r="E2" s="595"/>
      <c r="F2" s="595"/>
      <c r="G2" s="595"/>
    </row>
    <row r="3" spans="1:17" ht="15.75">
      <c r="A3" s="13"/>
      <c r="B3" s="12"/>
      <c r="C3" s="594"/>
      <c r="D3" s="595"/>
      <c r="E3" s="595"/>
      <c r="F3" s="595"/>
      <c r="G3" s="595"/>
    </row>
    <row r="4" spans="1:17" ht="15.75">
      <c r="A4" s="743" t="s">
        <v>25</v>
      </c>
      <c r="B4" s="752" t="s">
        <v>140</v>
      </c>
      <c r="C4" s="753" t="s">
        <v>103</v>
      </c>
      <c r="D4" s="753"/>
      <c r="E4" s="753"/>
      <c r="F4" s="753" t="s">
        <v>104</v>
      </c>
      <c r="G4" s="753"/>
      <c r="H4" s="754"/>
    </row>
    <row r="5" spans="1:17">
      <c r="A5" s="743"/>
      <c r="B5" s="752"/>
      <c r="C5" s="604" t="s">
        <v>26</v>
      </c>
      <c r="D5" s="604" t="s">
        <v>77</v>
      </c>
      <c r="E5" s="604" t="s">
        <v>66</v>
      </c>
      <c r="F5" s="604" t="s">
        <v>26</v>
      </c>
      <c r="G5" s="604" t="s">
        <v>77</v>
      </c>
      <c r="H5" s="606" t="s">
        <v>66</v>
      </c>
    </row>
    <row r="6" spans="1:17" ht="15.75">
      <c r="A6" s="355">
        <v>1</v>
      </c>
      <c r="B6" s="356" t="s">
        <v>780</v>
      </c>
      <c r="C6" s="607">
        <v>0</v>
      </c>
      <c r="D6" s="607">
        <v>0</v>
      </c>
      <c r="E6" s="608">
        <f t="shared" ref="E6:E43" si="0">C6+D6</f>
        <v>0</v>
      </c>
      <c r="F6" s="607">
        <v>0</v>
      </c>
      <c r="G6" s="607">
        <v>0</v>
      </c>
      <c r="H6" s="609">
        <f t="shared" ref="H6:H43" si="1">F6+G6</f>
        <v>0</v>
      </c>
      <c r="L6" s="596"/>
      <c r="M6" s="596"/>
      <c r="N6" s="596"/>
      <c r="O6" s="596"/>
      <c r="P6" s="596"/>
      <c r="Q6" s="596"/>
    </row>
    <row r="7" spans="1:17" ht="15.75">
      <c r="A7" s="355">
        <v>2</v>
      </c>
      <c r="B7" s="356" t="s">
        <v>166</v>
      </c>
      <c r="C7" s="607">
        <v>0</v>
      </c>
      <c r="D7" s="607">
        <v>0</v>
      </c>
      <c r="E7" s="608">
        <f t="shared" si="0"/>
        <v>0</v>
      </c>
      <c r="F7" s="607">
        <v>0</v>
      </c>
      <c r="G7" s="607">
        <v>0</v>
      </c>
      <c r="H7" s="609">
        <f t="shared" si="1"/>
        <v>0</v>
      </c>
      <c r="L7" s="596"/>
      <c r="M7" s="596"/>
      <c r="N7" s="596"/>
      <c r="O7" s="596"/>
      <c r="P7" s="596"/>
      <c r="Q7" s="596"/>
    </row>
    <row r="8" spans="1:17" ht="15.75">
      <c r="A8" s="355">
        <v>3</v>
      </c>
      <c r="B8" s="356" t="s">
        <v>168</v>
      </c>
      <c r="C8" s="607">
        <f>C9+C10</f>
        <v>153043356.72873273</v>
      </c>
      <c r="D8" s="607">
        <f>D9+D10</f>
        <v>441774545.55400825</v>
      </c>
      <c r="E8" s="608">
        <f t="shared" si="0"/>
        <v>594817902.28274095</v>
      </c>
      <c r="F8" s="607">
        <f>F9+F10</f>
        <v>156891649.03472775</v>
      </c>
      <c r="G8" s="607">
        <f>G9+G10</f>
        <v>395559674.53781712</v>
      </c>
      <c r="H8" s="609">
        <f t="shared" si="1"/>
        <v>552451323.57254481</v>
      </c>
      <c r="L8" s="596"/>
      <c r="M8" s="596"/>
      <c r="N8" s="596"/>
      <c r="O8" s="596"/>
      <c r="P8" s="596"/>
      <c r="Q8" s="596"/>
    </row>
    <row r="9" spans="1:17" ht="15.75">
      <c r="A9" s="355">
        <v>3.1</v>
      </c>
      <c r="B9" s="357" t="s">
        <v>781</v>
      </c>
      <c r="C9" s="607">
        <v>4229539.6979999999</v>
      </c>
      <c r="D9" s="607">
        <v>307207.61</v>
      </c>
      <c r="E9" s="608">
        <f t="shared" si="0"/>
        <v>4536747.3080000002</v>
      </c>
      <c r="F9" s="607">
        <v>4935307.2249999996</v>
      </c>
      <c r="G9" s="607">
        <v>309608.33</v>
      </c>
      <c r="H9" s="609">
        <f t="shared" si="1"/>
        <v>5244915.5549999997</v>
      </c>
      <c r="L9" s="596"/>
      <c r="M9" s="596"/>
      <c r="N9" s="596"/>
      <c r="O9" s="596"/>
      <c r="P9" s="596"/>
      <c r="Q9" s="596"/>
    </row>
    <row r="10" spans="1:17" ht="15.75">
      <c r="A10" s="355">
        <v>3.2</v>
      </c>
      <c r="B10" s="357" t="s">
        <v>782</v>
      </c>
      <c r="C10" s="607">
        <v>148813817.03073272</v>
      </c>
      <c r="D10" s="607">
        <v>441467337.94400823</v>
      </c>
      <c r="E10" s="608">
        <f t="shared" si="0"/>
        <v>590281154.97474098</v>
      </c>
      <c r="F10" s="607">
        <v>151956341.80972776</v>
      </c>
      <c r="G10" s="607">
        <v>395250066.20781714</v>
      </c>
      <c r="H10" s="609">
        <f t="shared" si="1"/>
        <v>547206408.01754487</v>
      </c>
      <c r="L10" s="596"/>
      <c r="M10" s="596"/>
      <c r="N10" s="596"/>
      <c r="O10" s="596"/>
      <c r="P10" s="596"/>
      <c r="Q10" s="596"/>
    </row>
    <row r="11" spans="1:17" ht="25.5">
      <c r="A11" s="355">
        <v>4</v>
      </c>
      <c r="B11" s="356" t="s">
        <v>167</v>
      </c>
      <c r="C11" s="607">
        <f>C12+C13</f>
        <v>0</v>
      </c>
      <c r="D11" s="607">
        <f>D12+D13</f>
        <v>0</v>
      </c>
      <c r="E11" s="608">
        <f t="shared" si="0"/>
        <v>0</v>
      </c>
      <c r="F11" s="607">
        <f>F12+F13</f>
        <v>0</v>
      </c>
      <c r="G11" s="607">
        <f>G12+G13</f>
        <v>0</v>
      </c>
      <c r="H11" s="609">
        <f t="shared" si="1"/>
        <v>0</v>
      </c>
      <c r="L11" s="596"/>
      <c r="M11" s="596"/>
      <c r="N11" s="596"/>
      <c r="O11" s="596"/>
      <c r="P11" s="596"/>
      <c r="Q11" s="596"/>
    </row>
    <row r="12" spans="1:17" ht="15.75">
      <c r="A12" s="355">
        <v>4.0999999999999996</v>
      </c>
      <c r="B12" s="357" t="s">
        <v>783</v>
      </c>
      <c r="C12" s="607">
        <v>0</v>
      </c>
      <c r="D12" s="607">
        <v>0</v>
      </c>
      <c r="E12" s="608">
        <f t="shared" si="0"/>
        <v>0</v>
      </c>
      <c r="F12" s="607">
        <v>0</v>
      </c>
      <c r="G12" s="607">
        <v>0</v>
      </c>
      <c r="H12" s="609">
        <f t="shared" si="1"/>
        <v>0</v>
      </c>
      <c r="L12" s="596"/>
      <c r="M12" s="596"/>
      <c r="N12" s="596"/>
      <c r="O12" s="596"/>
      <c r="P12" s="596"/>
      <c r="Q12" s="596"/>
    </row>
    <row r="13" spans="1:17" ht="15.75">
      <c r="A13" s="355">
        <v>4.2</v>
      </c>
      <c r="B13" s="357" t="s">
        <v>784</v>
      </c>
      <c r="C13" s="607">
        <v>0</v>
      </c>
      <c r="D13" s="607">
        <v>0</v>
      </c>
      <c r="E13" s="608">
        <f t="shared" si="0"/>
        <v>0</v>
      </c>
      <c r="F13" s="607">
        <v>0</v>
      </c>
      <c r="G13" s="607">
        <v>0</v>
      </c>
      <c r="H13" s="609">
        <f t="shared" si="1"/>
        <v>0</v>
      </c>
      <c r="L13" s="596"/>
      <c r="M13" s="596"/>
      <c r="N13" s="596"/>
      <c r="O13" s="596"/>
      <c r="P13" s="596"/>
      <c r="Q13" s="596"/>
    </row>
    <row r="14" spans="1:17" ht="15.75">
      <c r="A14" s="355">
        <v>5</v>
      </c>
      <c r="B14" s="358" t="s">
        <v>785</v>
      </c>
      <c r="C14" s="607">
        <f>C15+C16+C17+C23+C24+C25+C26</f>
        <v>289692599.531654</v>
      </c>
      <c r="D14" s="607">
        <f>D15+D16+D17+D23+D24+D25+D26</f>
        <v>3062078759.3010373</v>
      </c>
      <c r="E14" s="608">
        <f t="shared" si="0"/>
        <v>3351771358.8326912</v>
      </c>
      <c r="F14" s="607">
        <f>F15+F16+F17+F23+F24+F25+F26</f>
        <v>229906563.40564713</v>
      </c>
      <c r="G14" s="607">
        <f>G15+G16+G17+G23+G24+G25+G26</f>
        <v>2494179649.7865353</v>
      </c>
      <c r="H14" s="609">
        <f t="shared" si="1"/>
        <v>2724086213.1921825</v>
      </c>
      <c r="L14" s="596"/>
      <c r="M14" s="596"/>
      <c r="N14" s="596"/>
      <c r="O14" s="596"/>
      <c r="P14" s="596"/>
      <c r="Q14" s="596"/>
    </row>
    <row r="15" spans="1:17" ht="15.75">
      <c r="A15" s="355">
        <v>5.0999999999999996</v>
      </c>
      <c r="B15" s="359" t="s">
        <v>786</v>
      </c>
      <c r="C15" s="607">
        <v>45067264.010000005</v>
      </c>
      <c r="D15" s="607">
        <v>26918157.706049997</v>
      </c>
      <c r="E15" s="608">
        <f t="shared" si="0"/>
        <v>71985421.716049999</v>
      </c>
      <c r="F15" s="607">
        <v>40500480.600000001</v>
      </c>
      <c r="G15" s="607">
        <v>33227031.947087999</v>
      </c>
      <c r="H15" s="609">
        <f t="shared" si="1"/>
        <v>73727512.547087997</v>
      </c>
      <c r="L15" s="596"/>
      <c r="M15" s="596"/>
      <c r="N15" s="596"/>
      <c r="O15" s="596"/>
      <c r="P15" s="596"/>
      <c r="Q15" s="596"/>
    </row>
    <row r="16" spans="1:17" ht="15.75">
      <c r="A16" s="355">
        <v>5.2</v>
      </c>
      <c r="B16" s="359" t="s">
        <v>787</v>
      </c>
      <c r="C16" s="607">
        <v>0</v>
      </c>
      <c r="D16" s="607">
        <v>0</v>
      </c>
      <c r="E16" s="608">
        <f t="shared" si="0"/>
        <v>0</v>
      </c>
      <c r="F16" s="607">
        <v>0</v>
      </c>
      <c r="G16" s="607">
        <v>0</v>
      </c>
      <c r="H16" s="609">
        <f t="shared" si="1"/>
        <v>0</v>
      </c>
      <c r="L16" s="596"/>
      <c r="M16" s="596"/>
      <c r="N16" s="596"/>
      <c r="O16" s="596"/>
      <c r="P16" s="596"/>
      <c r="Q16" s="596"/>
    </row>
    <row r="17" spans="1:17" ht="15.75">
      <c r="A17" s="355">
        <v>5.3</v>
      </c>
      <c r="B17" s="359" t="s">
        <v>788</v>
      </c>
      <c r="C17" s="607">
        <f>C18+C19+C20+C21+C22</f>
        <v>5842436.7999999998</v>
      </c>
      <c r="D17" s="607">
        <f>D18+D19+D20+D21+D22</f>
        <v>1882453441.4488943</v>
      </c>
      <c r="E17" s="608">
        <f t="shared" si="0"/>
        <v>1888295878.2488942</v>
      </c>
      <c r="F17" s="607">
        <f>F18+F19+F20+F21+F22</f>
        <v>5986513.5800000001</v>
      </c>
      <c r="G17" s="607">
        <f>G18+G19+G20+G21+G22</f>
        <v>1679650309.3628199</v>
      </c>
      <c r="H17" s="609">
        <f t="shared" si="1"/>
        <v>1685636822.9428198</v>
      </c>
      <c r="L17" s="596"/>
      <c r="M17" s="596"/>
      <c r="N17" s="596"/>
      <c r="O17" s="596"/>
      <c r="P17" s="596"/>
      <c r="Q17" s="596"/>
    </row>
    <row r="18" spans="1:17" ht="15.75">
      <c r="A18" s="355" t="s">
        <v>169</v>
      </c>
      <c r="B18" s="360" t="s">
        <v>789</v>
      </c>
      <c r="C18" s="607">
        <v>0</v>
      </c>
      <c r="D18" s="607">
        <v>217487744.3236393</v>
      </c>
      <c r="E18" s="608">
        <f t="shared" si="0"/>
        <v>217487744.3236393</v>
      </c>
      <c r="F18" s="607">
        <v>137576.87999999998</v>
      </c>
      <c r="G18" s="607">
        <v>184649107.84820971</v>
      </c>
      <c r="H18" s="609">
        <f t="shared" si="1"/>
        <v>184786684.7282097</v>
      </c>
      <c r="L18" s="596"/>
      <c r="M18" s="596"/>
      <c r="N18" s="596"/>
      <c r="O18" s="596"/>
      <c r="P18" s="596"/>
      <c r="Q18" s="596"/>
    </row>
    <row r="19" spans="1:17" ht="15.75">
      <c r="A19" s="355" t="s">
        <v>170</v>
      </c>
      <c r="B19" s="361" t="s">
        <v>790</v>
      </c>
      <c r="C19" s="607">
        <v>799096</v>
      </c>
      <c r="D19" s="607">
        <v>813071706.24528039</v>
      </c>
      <c r="E19" s="608">
        <f t="shared" si="0"/>
        <v>813870802.24528039</v>
      </c>
      <c r="F19" s="607">
        <v>805261.49999999988</v>
      </c>
      <c r="G19" s="607">
        <v>860225648.29780793</v>
      </c>
      <c r="H19" s="609">
        <f t="shared" si="1"/>
        <v>861030909.79780793</v>
      </c>
      <c r="L19" s="596"/>
      <c r="M19" s="596"/>
      <c r="N19" s="596"/>
      <c r="O19" s="596"/>
      <c r="P19" s="596"/>
      <c r="Q19" s="596"/>
    </row>
    <row r="20" spans="1:17" ht="15.75">
      <c r="A20" s="355" t="s">
        <v>171</v>
      </c>
      <c r="B20" s="361" t="s">
        <v>791</v>
      </c>
      <c r="C20" s="607">
        <v>0</v>
      </c>
      <c r="D20" s="607">
        <v>160002745.57920003</v>
      </c>
      <c r="E20" s="608">
        <f t="shared" si="0"/>
        <v>160002745.57920003</v>
      </c>
      <c r="F20" s="607">
        <v>0</v>
      </c>
      <c r="G20" s="607">
        <v>156456055.70729992</v>
      </c>
      <c r="H20" s="609">
        <f t="shared" si="1"/>
        <v>156456055.70729992</v>
      </c>
      <c r="L20" s="596"/>
      <c r="M20" s="596"/>
      <c r="N20" s="596"/>
      <c r="O20" s="596"/>
      <c r="P20" s="596"/>
      <c r="Q20" s="596"/>
    </row>
    <row r="21" spans="1:17" ht="15.75">
      <c r="A21" s="355" t="s">
        <v>172</v>
      </c>
      <c r="B21" s="361" t="s">
        <v>792</v>
      </c>
      <c r="C21" s="607">
        <v>5043340.8</v>
      </c>
      <c r="D21" s="607">
        <v>652177396.76831746</v>
      </c>
      <c r="E21" s="608">
        <f t="shared" si="0"/>
        <v>657220737.56831741</v>
      </c>
      <c r="F21" s="607">
        <v>5043675.2</v>
      </c>
      <c r="G21" s="607">
        <v>439359843.80597925</v>
      </c>
      <c r="H21" s="609">
        <f t="shared" si="1"/>
        <v>444403519.00597924</v>
      </c>
      <c r="L21" s="596"/>
      <c r="M21" s="596"/>
      <c r="N21" s="596"/>
      <c r="O21" s="596"/>
      <c r="P21" s="596"/>
      <c r="Q21" s="596"/>
    </row>
    <row r="22" spans="1:17" ht="15.75">
      <c r="A22" s="355" t="s">
        <v>173</v>
      </c>
      <c r="B22" s="361" t="s">
        <v>510</v>
      </c>
      <c r="C22" s="607">
        <v>0</v>
      </c>
      <c r="D22" s="607">
        <v>39713848.532457076</v>
      </c>
      <c r="E22" s="608">
        <f t="shared" si="0"/>
        <v>39713848.532457076</v>
      </c>
      <c r="F22" s="607">
        <v>0</v>
      </c>
      <c r="G22" s="607">
        <v>38959653.70352307</v>
      </c>
      <c r="H22" s="609">
        <f t="shared" si="1"/>
        <v>38959653.70352307</v>
      </c>
      <c r="L22" s="596"/>
      <c r="M22" s="596"/>
      <c r="N22" s="596"/>
      <c r="O22" s="596"/>
      <c r="P22" s="596"/>
      <c r="Q22" s="596"/>
    </row>
    <row r="23" spans="1:17" ht="15.75">
      <c r="A23" s="355">
        <v>5.4</v>
      </c>
      <c r="B23" s="359" t="s">
        <v>793</v>
      </c>
      <c r="C23" s="607">
        <v>161268332.72165397</v>
      </c>
      <c r="D23" s="607">
        <v>374917309.21866941</v>
      </c>
      <c r="E23" s="608">
        <f t="shared" si="0"/>
        <v>536185641.94032335</v>
      </c>
      <c r="F23" s="607">
        <v>114695783.22564712</v>
      </c>
      <c r="G23" s="607">
        <v>372553207.5621227</v>
      </c>
      <c r="H23" s="609">
        <f t="shared" si="1"/>
        <v>487248990.78776979</v>
      </c>
      <c r="L23" s="596"/>
      <c r="M23" s="596"/>
      <c r="N23" s="596"/>
      <c r="O23" s="596"/>
      <c r="P23" s="596"/>
      <c r="Q23" s="596"/>
    </row>
    <row r="24" spans="1:17" ht="15.75">
      <c r="A24" s="355">
        <v>5.5</v>
      </c>
      <c r="B24" s="359" t="s">
        <v>794</v>
      </c>
      <c r="C24" s="607">
        <v>19126543</v>
      </c>
      <c r="D24" s="607">
        <v>740573130.34662402</v>
      </c>
      <c r="E24" s="608">
        <f t="shared" si="0"/>
        <v>759699673.34662402</v>
      </c>
      <c r="F24" s="607">
        <v>29452986</v>
      </c>
      <c r="G24" s="607">
        <v>374279429.27680451</v>
      </c>
      <c r="H24" s="609">
        <f t="shared" si="1"/>
        <v>403732415.27680451</v>
      </c>
      <c r="L24" s="596"/>
      <c r="M24" s="596"/>
      <c r="N24" s="596"/>
      <c r="O24" s="596"/>
      <c r="P24" s="596"/>
      <c r="Q24" s="596"/>
    </row>
    <row r="25" spans="1:17" ht="15.75">
      <c r="A25" s="355">
        <v>5.6</v>
      </c>
      <c r="B25" s="359" t="s">
        <v>795</v>
      </c>
      <c r="C25" s="607">
        <v>0</v>
      </c>
      <c r="D25" s="607">
        <v>4063200</v>
      </c>
      <c r="E25" s="608">
        <f t="shared" si="0"/>
        <v>4063200</v>
      </c>
      <c r="F25" s="607">
        <v>0</v>
      </c>
      <c r="G25" s="607">
        <v>8325585</v>
      </c>
      <c r="H25" s="609">
        <f t="shared" si="1"/>
        <v>8325585</v>
      </c>
      <c r="L25" s="596"/>
      <c r="M25" s="596"/>
      <c r="N25" s="596"/>
      <c r="O25" s="596"/>
      <c r="P25" s="596"/>
      <c r="Q25" s="596"/>
    </row>
    <row r="26" spans="1:17" ht="15.75">
      <c r="A26" s="355">
        <v>5.7</v>
      </c>
      <c r="B26" s="359" t="s">
        <v>510</v>
      </c>
      <c r="C26" s="607">
        <v>58388023</v>
      </c>
      <c r="D26" s="607">
        <v>33153520.580800056</v>
      </c>
      <c r="E26" s="608">
        <f t="shared" si="0"/>
        <v>91541543.580800056</v>
      </c>
      <c r="F26" s="607">
        <v>39270800</v>
      </c>
      <c r="G26" s="607">
        <v>26144086.637699962</v>
      </c>
      <c r="H26" s="609">
        <f t="shared" si="1"/>
        <v>65414886.637699962</v>
      </c>
      <c r="L26" s="596"/>
      <c r="M26" s="596"/>
      <c r="N26" s="596"/>
      <c r="O26" s="596"/>
      <c r="P26" s="596"/>
      <c r="Q26" s="596"/>
    </row>
    <row r="27" spans="1:17" ht="15.75">
      <c r="A27" s="355">
        <v>6</v>
      </c>
      <c r="B27" s="358" t="s">
        <v>796</v>
      </c>
      <c r="C27" s="607">
        <v>21080741.589999996</v>
      </c>
      <c r="D27" s="607">
        <v>20983984.344978001</v>
      </c>
      <c r="E27" s="608">
        <f t="shared" si="0"/>
        <v>42064725.934977993</v>
      </c>
      <c r="F27" s="607">
        <v>29237044.129999999</v>
      </c>
      <c r="G27" s="607">
        <v>33387380.058490004</v>
      </c>
      <c r="H27" s="609">
        <f t="shared" si="1"/>
        <v>62624424.188490003</v>
      </c>
      <c r="L27" s="596"/>
      <c r="M27" s="596"/>
      <c r="N27" s="596"/>
      <c r="O27" s="596"/>
      <c r="P27" s="596"/>
      <c r="Q27" s="596"/>
    </row>
    <row r="28" spans="1:17" ht="15.75">
      <c r="A28" s="355">
        <v>7</v>
      </c>
      <c r="B28" s="358" t="s">
        <v>797</v>
      </c>
      <c r="C28" s="607">
        <v>58715129.210000001</v>
      </c>
      <c r="D28" s="607">
        <v>106812135.03999999</v>
      </c>
      <c r="E28" s="608">
        <f t="shared" si="0"/>
        <v>165527264.25</v>
      </c>
      <c r="F28" s="607">
        <v>61443943.969999999</v>
      </c>
      <c r="G28" s="607">
        <v>80344208.850000009</v>
      </c>
      <c r="H28" s="609">
        <f t="shared" si="1"/>
        <v>141788152.81999999</v>
      </c>
      <c r="L28" s="596"/>
      <c r="M28" s="596"/>
      <c r="N28" s="596"/>
      <c r="O28" s="596"/>
      <c r="P28" s="596"/>
      <c r="Q28" s="596"/>
    </row>
    <row r="29" spans="1:17" ht="15.75">
      <c r="A29" s="355">
        <v>8</v>
      </c>
      <c r="B29" s="358" t="s">
        <v>798</v>
      </c>
      <c r="C29" s="607">
        <v>0</v>
      </c>
      <c r="D29" s="607">
        <v>0</v>
      </c>
      <c r="E29" s="608">
        <f t="shared" si="0"/>
        <v>0</v>
      </c>
      <c r="F29" s="607">
        <v>0</v>
      </c>
      <c r="G29" s="607">
        <v>0</v>
      </c>
      <c r="H29" s="609">
        <f t="shared" si="1"/>
        <v>0</v>
      </c>
      <c r="L29" s="596"/>
      <c r="M29" s="596"/>
      <c r="N29" s="596"/>
      <c r="O29" s="596"/>
      <c r="P29" s="596"/>
      <c r="Q29" s="596"/>
    </row>
    <row r="30" spans="1:17" ht="15.75">
      <c r="A30" s="355">
        <v>9</v>
      </c>
      <c r="B30" s="356" t="s">
        <v>174</v>
      </c>
      <c r="C30" s="607">
        <f>C31+C32+C33+C34+C35+C36+C37</f>
        <v>0</v>
      </c>
      <c r="D30" s="607">
        <f>D31+D32+D33+D34+D35+D36+D37</f>
        <v>0</v>
      </c>
      <c r="E30" s="608">
        <f t="shared" si="0"/>
        <v>0</v>
      </c>
      <c r="F30" s="607">
        <f>F31+F32+F33+F34+F35+F36+F37</f>
        <v>0</v>
      </c>
      <c r="G30" s="607">
        <f>G31+G32+G33+G34+G35+G36+G37</f>
        <v>0</v>
      </c>
      <c r="H30" s="609">
        <f t="shared" si="1"/>
        <v>0</v>
      </c>
      <c r="L30" s="596"/>
      <c r="M30" s="596"/>
      <c r="N30" s="596"/>
      <c r="O30" s="596"/>
      <c r="P30" s="596"/>
      <c r="Q30" s="596"/>
    </row>
    <row r="31" spans="1:17" ht="25.5">
      <c r="A31" s="355">
        <v>9.1</v>
      </c>
      <c r="B31" s="357" t="s">
        <v>799</v>
      </c>
      <c r="C31" s="607">
        <v>0</v>
      </c>
      <c r="D31" s="607">
        <v>0</v>
      </c>
      <c r="E31" s="608">
        <f t="shared" si="0"/>
        <v>0</v>
      </c>
      <c r="F31" s="607">
        <v>0</v>
      </c>
      <c r="G31" s="607">
        <v>0</v>
      </c>
      <c r="H31" s="609">
        <f t="shared" si="1"/>
        <v>0</v>
      </c>
      <c r="L31" s="596"/>
      <c r="M31" s="596"/>
      <c r="N31" s="596"/>
      <c r="O31" s="596"/>
      <c r="P31" s="596"/>
      <c r="Q31" s="596"/>
    </row>
    <row r="32" spans="1:17" ht="25.5">
      <c r="A32" s="355">
        <v>9.1999999999999993</v>
      </c>
      <c r="B32" s="357" t="s">
        <v>800</v>
      </c>
      <c r="C32" s="607">
        <v>0</v>
      </c>
      <c r="D32" s="607">
        <v>0</v>
      </c>
      <c r="E32" s="608">
        <f t="shared" si="0"/>
        <v>0</v>
      </c>
      <c r="F32" s="607">
        <v>0</v>
      </c>
      <c r="G32" s="607">
        <v>0</v>
      </c>
      <c r="H32" s="609">
        <f t="shared" si="1"/>
        <v>0</v>
      </c>
      <c r="L32" s="596"/>
      <c r="M32" s="596"/>
      <c r="N32" s="596"/>
      <c r="O32" s="596"/>
      <c r="P32" s="596"/>
      <c r="Q32" s="596"/>
    </row>
    <row r="33" spans="1:17" ht="25.5">
      <c r="A33" s="355">
        <v>9.3000000000000007</v>
      </c>
      <c r="B33" s="357" t="s">
        <v>801</v>
      </c>
      <c r="C33" s="607">
        <v>0</v>
      </c>
      <c r="D33" s="607">
        <v>0</v>
      </c>
      <c r="E33" s="608">
        <f t="shared" si="0"/>
        <v>0</v>
      </c>
      <c r="F33" s="607">
        <v>0</v>
      </c>
      <c r="G33" s="607">
        <v>0</v>
      </c>
      <c r="H33" s="609">
        <f t="shared" si="1"/>
        <v>0</v>
      </c>
      <c r="L33" s="596"/>
      <c r="M33" s="596"/>
      <c r="N33" s="596"/>
      <c r="O33" s="596"/>
      <c r="P33" s="596"/>
      <c r="Q33" s="596"/>
    </row>
    <row r="34" spans="1:17" ht="15.75">
      <c r="A34" s="355">
        <v>9.4</v>
      </c>
      <c r="B34" s="357" t="s">
        <v>802</v>
      </c>
      <c r="C34" s="607">
        <v>0</v>
      </c>
      <c r="D34" s="607">
        <v>0</v>
      </c>
      <c r="E34" s="608">
        <f t="shared" si="0"/>
        <v>0</v>
      </c>
      <c r="F34" s="607">
        <v>0</v>
      </c>
      <c r="G34" s="607">
        <v>0</v>
      </c>
      <c r="H34" s="609">
        <f t="shared" si="1"/>
        <v>0</v>
      </c>
      <c r="L34" s="596"/>
      <c r="M34" s="596"/>
      <c r="N34" s="596"/>
      <c r="O34" s="596"/>
      <c r="P34" s="596"/>
      <c r="Q34" s="596"/>
    </row>
    <row r="35" spans="1:17" ht="15.75">
      <c r="A35" s="355">
        <v>9.5</v>
      </c>
      <c r="B35" s="357" t="s">
        <v>803</v>
      </c>
      <c r="C35" s="607">
        <v>0</v>
      </c>
      <c r="D35" s="607">
        <v>0</v>
      </c>
      <c r="E35" s="608">
        <f t="shared" si="0"/>
        <v>0</v>
      </c>
      <c r="F35" s="607">
        <v>0</v>
      </c>
      <c r="G35" s="607">
        <v>0</v>
      </c>
      <c r="H35" s="609">
        <f t="shared" si="1"/>
        <v>0</v>
      </c>
      <c r="L35" s="596"/>
      <c r="M35" s="596"/>
      <c r="N35" s="596"/>
      <c r="O35" s="596"/>
      <c r="P35" s="596"/>
      <c r="Q35" s="596"/>
    </row>
    <row r="36" spans="1:17" ht="25.5">
      <c r="A36" s="355">
        <v>9.6</v>
      </c>
      <c r="B36" s="357" t="s">
        <v>804</v>
      </c>
      <c r="C36" s="607">
        <v>0</v>
      </c>
      <c r="D36" s="607">
        <v>0</v>
      </c>
      <c r="E36" s="608">
        <f t="shared" si="0"/>
        <v>0</v>
      </c>
      <c r="F36" s="607">
        <v>0</v>
      </c>
      <c r="G36" s="607">
        <v>0</v>
      </c>
      <c r="H36" s="609">
        <f t="shared" si="1"/>
        <v>0</v>
      </c>
      <c r="L36" s="596"/>
      <c r="M36" s="596"/>
      <c r="N36" s="596"/>
      <c r="O36" s="596"/>
      <c r="P36" s="596"/>
      <c r="Q36" s="596"/>
    </row>
    <row r="37" spans="1:17" ht="25.5">
      <c r="A37" s="355">
        <v>9.6999999999999993</v>
      </c>
      <c r="B37" s="357" t="s">
        <v>805</v>
      </c>
      <c r="C37" s="607">
        <v>0</v>
      </c>
      <c r="D37" s="607">
        <v>0</v>
      </c>
      <c r="E37" s="608">
        <f t="shared" si="0"/>
        <v>0</v>
      </c>
      <c r="F37" s="607">
        <v>0</v>
      </c>
      <c r="G37" s="607">
        <v>0</v>
      </c>
      <c r="H37" s="609">
        <f t="shared" si="1"/>
        <v>0</v>
      </c>
      <c r="L37" s="596"/>
      <c r="M37" s="596"/>
      <c r="N37" s="596"/>
      <c r="O37" s="596"/>
      <c r="P37" s="596"/>
      <c r="Q37" s="596"/>
    </row>
    <row r="38" spans="1:17" ht="15.75">
      <c r="A38" s="355">
        <v>10</v>
      </c>
      <c r="B38" s="358" t="s">
        <v>806</v>
      </c>
      <c r="C38" s="610">
        <f>C41+C42</f>
        <v>49078341.319431752</v>
      </c>
      <c r="D38" s="610">
        <f>D41+D42</f>
        <v>81661357.103753999</v>
      </c>
      <c r="E38" s="608">
        <f t="shared" si="0"/>
        <v>130739698.42318575</v>
      </c>
      <c r="F38" s="610">
        <f>F41+F42</f>
        <v>29560526.89943175</v>
      </c>
      <c r="G38" s="610">
        <f>G41+G42</f>
        <v>80841450.296609998</v>
      </c>
      <c r="H38" s="609">
        <f t="shared" si="1"/>
        <v>110401977.19604175</v>
      </c>
      <c r="L38" s="596"/>
      <c r="M38" s="596"/>
      <c r="N38" s="596"/>
      <c r="O38" s="596"/>
      <c r="P38" s="596"/>
      <c r="Q38" s="596"/>
    </row>
    <row r="39" spans="1:17" ht="15.75">
      <c r="A39" s="355">
        <v>10.1</v>
      </c>
      <c r="B39" s="357" t="s">
        <v>807</v>
      </c>
      <c r="C39" s="607">
        <v>12620399.310000001</v>
      </c>
      <c r="D39" s="607">
        <v>327764.8</v>
      </c>
      <c r="E39" s="608">
        <f t="shared" si="0"/>
        <v>12948164.110000001</v>
      </c>
      <c r="F39" s="607">
        <v>1.1299999999999999</v>
      </c>
      <c r="G39" s="607">
        <v>78285.028999999995</v>
      </c>
      <c r="H39" s="609">
        <f t="shared" si="1"/>
        <v>78286.159</v>
      </c>
      <c r="L39" s="596"/>
      <c r="M39" s="596"/>
      <c r="N39" s="596"/>
      <c r="O39" s="596"/>
      <c r="P39" s="596"/>
      <c r="Q39" s="596"/>
    </row>
    <row r="40" spans="1:17" ht="25.5">
      <c r="A40" s="355">
        <v>10.199999999999999</v>
      </c>
      <c r="B40" s="357" t="s">
        <v>808</v>
      </c>
      <c r="C40" s="607">
        <v>6967236.2300000004</v>
      </c>
      <c r="D40" s="607">
        <v>135533.18271999998</v>
      </c>
      <c r="E40" s="608">
        <f t="shared" si="0"/>
        <v>7102769.4127200004</v>
      </c>
      <c r="F40" s="607">
        <v>0</v>
      </c>
      <c r="G40" s="607">
        <v>0</v>
      </c>
      <c r="H40" s="609">
        <f t="shared" si="1"/>
        <v>0</v>
      </c>
      <c r="L40" s="596"/>
      <c r="M40" s="596"/>
      <c r="N40" s="596"/>
      <c r="O40" s="596"/>
      <c r="P40" s="596"/>
      <c r="Q40" s="596"/>
    </row>
    <row r="41" spans="1:17" ht="25.5">
      <c r="A41" s="355">
        <v>10.3</v>
      </c>
      <c r="B41" s="357" t="s">
        <v>809</v>
      </c>
      <c r="C41" s="607">
        <v>25243603.270000003</v>
      </c>
      <c r="D41" s="607">
        <v>33290527.554199994</v>
      </c>
      <c r="E41" s="608">
        <f t="shared" si="0"/>
        <v>58534130.824199997</v>
      </c>
      <c r="F41" s="607">
        <v>12657261.030000001</v>
      </c>
      <c r="G41" s="607">
        <v>30268662.49719999</v>
      </c>
      <c r="H41" s="609">
        <f t="shared" si="1"/>
        <v>42925923.527199991</v>
      </c>
      <c r="L41" s="596"/>
      <c r="M41" s="596"/>
      <c r="N41" s="596"/>
      <c r="O41" s="596"/>
      <c r="P41" s="596"/>
      <c r="Q41" s="596"/>
    </row>
    <row r="42" spans="1:17" ht="25.5">
      <c r="A42" s="355">
        <v>10.4</v>
      </c>
      <c r="B42" s="357" t="s">
        <v>810</v>
      </c>
      <c r="C42" s="607">
        <v>23834738.049431749</v>
      </c>
      <c r="D42" s="607">
        <v>48370829.549554005</v>
      </c>
      <c r="E42" s="608">
        <f t="shared" si="0"/>
        <v>72205567.598985761</v>
      </c>
      <c r="F42" s="607">
        <v>16903265.869431749</v>
      </c>
      <c r="G42" s="607">
        <v>50572787.799410015</v>
      </c>
      <c r="H42" s="609">
        <f t="shared" si="1"/>
        <v>67476053.668841764</v>
      </c>
      <c r="L42" s="596"/>
      <c r="M42" s="596"/>
      <c r="N42" s="596"/>
      <c r="O42" s="596"/>
      <c r="P42" s="596"/>
      <c r="Q42" s="596"/>
    </row>
    <row r="43" spans="1:17" ht="15.75">
      <c r="A43" s="355">
        <v>11</v>
      </c>
      <c r="B43" s="362" t="s">
        <v>175</v>
      </c>
      <c r="C43" s="607">
        <v>0</v>
      </c>
      <c r="D43" s="607">
        <v>0</v>
      </c>
      <c r="E43" s="608">
        <f t="shared" si="0"/>
        <v>0</v>
      </c>
      <c r="F43" s="607">
        <v>0</v>
      </c>
      <c r="G43" s="607">
        <v>0</v>
      </c>
      <c r="H43" s="609">
        <f t="shared" si="1"/>
        <v>0</v>
      </c>
      <c r="L43" s="596"/>
      <c r="M43" s="596"/>
      <c r="N43" s="596"/>
      <c r="O43" s="596"/>
      <c r="P43" s="596"/>
      <c r="Q43" s="596"/>
    </row>
    <row r="44" spans="1:17" ht="15.75">
      <c r="C44" s="611"/>
      <c r="D44" s="611"/>
      <c r="E44" s="611"/>
      <c r="F44" s="611"/>
      <c r="G44" s="611"/>
      <c r="H44" s="611"/>
      <c r="L44" s="596"/>
      <c r="M44" s="596"/>
      <c r="N44" s="596"/>
      <c r="O44" s="596"/>
      <c r="P44" s="596"/>
      <c r="Q44" s="596"/>
    </row>
    <row r="45" spans="1:17" ht="15.75">
      <c r="C45" s="611"/>
      <c r="D45" s="611"/>
      <c r="E45" s="611"/>
      <c r="F45" s="611"/>
      <c r="G45" s="611"/>
      <c r="H45" s="611"/>
    </row>
    <row r="46" spans="1:17" ht="15.75">
      <c r="C46" s="611"/>
      <c r="D46" s="611"/>
      <c r="E46" s="611"/>
      <c r="F46" s="611"/>
      <c r="G46" s="611"/>
      <c r="H46" s="611"/>
    </row>
    <row r="47" spans="1:17" ht="15.75">
      <c r="C47" s="611"/>
      <c r="D47" s="611"/>
      <c r="E47" s="611"/>
      <c r="F47" s="611"/>
      <c r="G47" s="611"/>
      <c r="H47" s="61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23"/>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8" bestFit="1" customWidth="1"/>
    <col min="8" max="11" width="9.85546875" style="8" customWidth="1"/>
    <col min="12" max="12" width="14.42578125" style="8" bestFit="1" customWidth="1"/>
    <col min="13" max="13" width="14.85546875" style="8" bestFit="1" customWidth="1"/>
    <col min="14" max="14" width="14.42578125" style="8" bestFit="1" customWidth="1"/>
    <col min="15" max="16384" width="9.140625" style="8"/>
  </cols>
  <sheetData>
    <row r="1" spans="1:14" ht="15">
      <c r="A1" s="13" t="s">
        <v>97</v>
      </c>
      <c r="B1" s="12" t="str">
        <f>Info!C2</f>
        <v>სს "ბანკი ქართუ"</v>
      </c>
      <c r="C1" s="12"/>
    </row>
    <row r="2" spans="1:14" ht="15">
      <c r="A2" s="13" t="s">
        <v>98</v>
      </c>
      <c r="B2" s="588">
        <f>'1. key ratios'!B2</f>
        <v>45930</v>
      </c>
      <c r="C2" s="12"/>
    </row>
    <row r="3" spans="1:14" ht="15">
      <c r="A3" s="13"/>
      <c r="B3" s="12"/>
      <c r="C3" s="12"/>
    </row>
    <row r="4" spans="1:14" ht="15" customHeight="1" thickBot="1">
      <c r="A4" s="111" t="s">
        <v>242</v>
      </c>
      <c r="B4" s="112" t="s">
        <v>96</v>
      </c>
      <c r="C4" s="113" t="s">
        <v>76</v>
      </c>
    </row>
    <row r="5" spans="1:14" ht="15" customHeight="1">
      <c r="A5" s="109" t="s">
        <v>25</v>
      </c>
      <c r="B5" s="110"/>
      <c r="C5" s="239" t="str">
        <f>INT((MONTH($B$2))/3)&amp;"Q"&amp;"-"&amp;YEAR($B$2)</f>
        <v>3Q-2025</v>
      </c>
      <c r="D5" s="239" t="str">
        <f>IF(INT(MONTH($B$2))=3, "4"&amp;"Q"&amp;"-"&amp;YEAR($B$2)-1, IF(INT(MONTH($B$2))=6, "1"&amp;"Q"&amp;"-"&amp;YEAR($B$2), IF(INT(MONTH($B$2))=9, "2"&amp;"Q"&amp;"-"&amp;YEAR($B$2),IF(INT(MONTH($B$2))=12, "3"&amp;"Q"&amp;"-"&amp;YEAR($B$2), 0))))</f>
        <v>2Q-2025</v>
      </c>
      <c r="E5" s="239" t="str">
        <f>IF(INT(MONTH($B$2))=3, "3"&amp;"Q"&amp;"-"&amp;YEAR($B$2)-1, IF(INT(MONTH($B$2))=6, "4"&amp;"Q"&amp;"-"&amp;YEAR($B$2)-1, IF(INT(MONTH($B$2))=9, "1"&amp;"Q"&amp;"-"&amp;YEAR($B$2),IF(INT(MONTH($B$2))=12, "2"&amp;"Q"&amp;"-"&amp;YEAR($B$2), 0))))</f>
        <v>1Q-2025</v>
      </c>
      <c r="F5" s="239" t="str">
        <f>IF(INT(MONTH($B$2))=3, "2"&amp;"Q"&amp;"-"&amp;YEAR($B$2)-1, IF(INT(MONTH($B$2))=6, "3"&amp;"Q"&amp;"-"&amp;YEAR($B$2)-1, IF(INT(MONTH($B$2))=9, "4"&amp;"Q"&amp;"-"&amp;YEAR($B$2)-1,IF(INT(MONTH($B$2))=12, "1"&amp;"Q"&amp;"-"&amp;YEAR($B$2), 0))))</f>
        <v>4Q-2024</v>
      </c>
      <c r="G5" s="239" t="str">
        <f>IF(INT(MONTH($B$2))=3, "1"&amp;"Q"&amp;"-"&amp;YEAR($B$2)-1, IF(INT(MONTH($B$2))=6, "2"&amp;"Q"&amp;"-"&amp;YEAR($B$2)-1, IF(INT(MONTH($B$2))=9, "3"&amp;"Q"&amp;"-"&amp;YEAR($B$2)-1,IF(INT(MONTH($B$2))=12, "4"&amp;"Q"&amp;"-"&amp;YEAR($B$2)-1, 0))))</f>
        <v>3Q-2024</v>
      </c>
    </row>
    <row r="6" spans="1:14" ht="15" customHeight="1">
      <c r="A6" s="200">
        <v>1</v>
      </c>
      <c r="B6" s="226" t="s">
        <v>101</v>
      </c>
      <c r="C6" s="201">
        <f>C7+C9+C10</f>
        <v>1583275996.1325924</v>
      </c>
      <c r="D6" s="228">
        <f>D7+D9+D10</f>
        <v>1546178675.9586229</v>
      </c>
      <c r="E6" s="202">
        <f t="shared" ref="E6:G6" si="0">E7+E9+E10</f>
        <v>1561412237.4625614</v>
      </c>
      <c r="F6" s="201">
        <f t="shared" si="0"/>
        <v>1747754425.9974732</v>
      </c>
      <c r="G6" s="229">
        <f t="shared" si="0"/>
        <v>1470141039.2617598</v>
      </c>
      <c r="I6" s="729"/>
      <c r="J6" s="612"/>
      <c r="K6" s="612"/>
      <c r="L6" s="612"/>
      <c r="M6" s="612"/>
      <c r="N6" s="612"/>
    </row>
    <row r="7" spans="1:14" ht="15" customHeight="1">
      <c r="A7" s="200">
        <v>1.1000000000000001</v>
      </c>
      <c r="B7" s="203" t="s">
        <v>994</v>
      </c>
      <c r="C7" s="613">
        <v>1474941429.1883688</v>
      </c>
      <c r="D7" s="614">
        <v>1439561050.5917597</v>
      </c>
      <c r="E7" s="613">
        <v>1456185478.304728</v>
      </c>
      <c r="F7" s="613">
        <v>1644294820.9230633</v>
      </c>
      <c r="G7" s="615">
        <v>1363564643.8547225</v>
      </c>
      <c r="I7" s="729"/>
      <c r="J7" s="612"/>
      <c r="K7" s="612"/>
      <c r="L7" s="612"/>
      <c r="M7" s="612"/>
      <c r="N7" s="612"/>
    </row>
    <row r="8" spans="1:14" ht="25.5">
      <c r="A8" s="200" t="s">
        <v>146</v>
      </c>
      <c r="B8" s="204" t="s">
        <v>239</v>
      </c>
      <c r="C8" s="613">
        <v>24430750</v>
      </c>
      <c r="D8" s="614">
        <v>24430750</v>
      </c>
      <c r="E8" s="613">
        <v>23805750</v>
      </c>
      <c r="F8" s="613">
        <v>23805750</v>
      </c>
      <c r="G8" s="615">
        <v>23805750</v>
      </c>
      <c r="J8" s="612"/>
      <c r="K8" s="612"/>
      <c r="L8" s="612"/>
      <c r="M8" s="612"/>
      <c r="N8" s="612"/>
    </row>
    <row r="9" spans="1:14" ht="15" customHeight="1">
      <c r="A9" s="200">
        <v>1.2</v>
      </c>
      <c r="B9" s="203" t="s">
        <v>21</v>
      </c>
      <c r="C9" s="613">
        <v>108334566.94422363</v>
      </c>
      <c r="D9" s="614">
        <v>106617625.36686328</v>
      </c>
      <c r="E9" s="613">
        <v>105226759.15783325</v>
      </c>
      <c r="F9" s="613">
        <v>103459605.07441007</v>
      </c>
      <c r="G9" s="615">
        <v>106576395.40703729</v>
      </c>
      <c r="I9" s="731"/>
      <c r="J9" s="612"/>
      <c r="K9" s="612"/>
      <c r="L9" s="612"/>
      <c r="M9" s="612"/>
      <c r="N9" s="612"/>
    </row>
    <row r="10" spans="1:14" ht="15" customHeight="1">
      <c r="A10" s="200">
        <v>1.3</v>
      </c>
      <c r="B10" s="227" t="s">
        <v>73</v>
      </c>
      <c r="C10" s="613">
        <v>0</v>
      </c>
      <c r="D10" s="614">
        <v>0</v>
      </c>
      <c r="E10" s="613">
        <v>0</v>
      </c>
      <c r="F10" s="613">
        <v>0</v>
      </c>
      <c r="G10" s="615">
        <v>0</v>
      </c>
      <c r="I10" s="731"/>
      <c r="J10" s="612"/>
      <c r="K10" s="612"/>
      <c r="L10" s="612"/>
      <c r="M10" s="612"/>
      <c r="N10" s="612"/>
    </row>
    <row r="11" spans="1:14" ht="15" customHeight="1">
      <c r="A11" s="200">
        <v>2</v>
      </c>
      <c r="B11" s="226" t="s">
        <v>102</v>
      </c>
      <c r="C11" s="613">
        <v>13442670.803512827</v>
      </c>
      <c r="D11" s="614">
        <v>9408596.4323391113</v>
      </c>
      <c r="E11" s="613">
        <v>13332341.836037362</v>
      </c>
      <c r="F11" s="613">
        <v>7684024.8357931608</v>
      </c>
      <c r="G11" s="615">
        <v>6001625.6953501338</v>
      </c>
      <c r="I11" s="731"/>
      <c r="J11" s="612"/>
      <c r="K11" s="612"/>
      <c r="L11" s="612"/>
      <c r="M11" s="612"/>
      <c r="N11" s="612"/>
    </row>
    <row r="12" spans="1:14" ht="15" customHeight="1">
      <c r="A12" s="200">
        <v>3</v>
      </c>
      <c r="B12" s="226" t="s">
        <v>100</v>
      </c>
      <c r="C12" s="613">
        <v>158841985.05413476</v>
      </c>
      <c r="D12" s="614">
        <v>158841985.05413476</v>
      </c>
      <c r="E12" s="613">
        <v>158841985.05413476</v>
      </c>
      <c r="F12" s="613">
        <v>158841985.05413476</v>
      </c>
      <c r="G12" s="615">
        <v>135448763.36904073</v>
      </c>
      <c r="I12" s="731"/>
      <c r="J12" s="612"/>
      <c r="K12" s="612"/>
      <c r="L12" s="612"/>
      <c r="M12" s="612"/>
      <c r="N12" s="612"/>
    </row>
    <row r="13" spans="1:14" ht="15" customHeight="1" thickBot="1">
      <c r="A13" s="58">
        <v>4</v>
      </c>
      <c r="B13" s="232" t="s">
        <v>147</v>
      </c>
      <c r="C13" s="131">
        <f>C6+C11+C12</f>
        <v>1755560651.9902401</v>
      </c>
      <c r="D13" s="230">
        <f>D6+D11+D12</f>
        <v>1714429257.445097</v>
      </c>
      <c r="E13" s="132">
        <f t="shared" ref="E13:G13" si="1">E6+E11+E12</f>
        <v>1733586564.3527336</v>
      </c>
      <c r="F13" s="131">
        <f t="shared" si="1"/>
        <v>1914280435.8874013</v>
      </c>
      <c r="G13" s="231">
        <f t="shared" si="1"/>
        <v>1611591428.3261507</v>
      </c>
      <c r="I13" s="731"/>
      <c r="J13" s="612"/>
      <c r="K13" s="612"/>
      <c r="L13" s="612"/>
      <c r="M13" s="612"/>
      <c r="N13" s="612"/>
    </row>
    <row r="14" spans="1:14">
      <c r="B14" s="17"/>
    </row>
    <row r="15" spans="1:14">
      <c r="B15" s="17"/>
      <c r="M15" s="730"/>
      <c r="N15" s="730"/>
    </row>
    <row r="16" spans="1:14">
      <c r="B16" s="17"/>
      <c r="M16" s="730"/>
      <c r="N16" s="730"/>
    </row>
    <row r="17" spans="2:14">
      <c r="B17" s="17"/>
      <c r="M17" s="730"/>
      <c r="N17" s="730"/>
    </row>
    <row r="18" spans="2:14">
      <c r="B18" s="17"/>
      <c r="M18" s="730"/>
      <c r="N18" s="730"/>
    </row>
    <row r="19" spans="2:14">
      <c r="M19" s="730"/>
      <c r="N19" s="730"/>
    </row>
    <row r="20" spans="2:14">
      <c r="M20" s="730"/>
      <c r="N20" s="730"/>
    </row>
    <row r="21" spans="2:14">
      <c r="M21" s="730"/>
      <c r="N21" s="730"/>
    </row>
    <row r="22" spans="2:14">
      <c r="M22" s="730"/>
      <c r="N22" s="730"/>
    </row>
    <row r="23" spans="2:14">
      <c r="M23" s="73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L15" sqref="L15"/>
    </sheetView>
  </sheetViews>
  <sheetFormatPr defaultRowHeight="15"/>
  <cols>
    <col min="1" max="1" width="9.5703125" style="1" bestFit="1" customWidth="1"/>
    <col min="2" max="2" width="58.85546875" style="1" customWidth="1"/>
    <col min="3" max="3" width="91" style="1" customWidth="1"/>
  </cols>
  <sheetData>
    <row r="1" spans="1:8">
      <c r="A1" s="1" t="s">
        <v>97</v>
      </c>
      <c r="B1" s="1" t="str">
        <f>Info!C2</f>
        <v>სს "ბანკი ქართუ"</v>
      </c>
    </row>
    <row r="2" spans="1:8">
      <c r="A2" s="1" t="s">
        <v>98</v>
      </c>
      <c r="B2" s="252">
        <f>'1. key ratios'!B2</f>
        <v>45930</v>
      </c>
    </row>
    <row r="4" spans="1:8" ht="43.5" customHeight="1" thickBot="1">
      <c r="A4" s="125" t="s">
        <v>243</v>
      </c>
      <c r="B4" s="23" t="s">
        <v>80</v>
      </c>
      <c r="C4" s="9"/>
    </row>
    <row r="5" spans="1:8" ht="15.75">
      <c r="A5" s="7"/>
      <c r="B5" s="222" t="s">
        <v>81</v>
      </c>
      <c r="C5" s="237" t="s">
        <v>419</v>
      </c>
    </row>
    <row r="6" spans="1:8">
      <c r="A6" s="10">
        <v>1</v>
      </c>
      <c r="B6" s="717" t="s">
        <v>1004</v>
      </c>
      <c r="C6" s="718" t="s">
        <v>1005</v>
      </c>
    </row>
    <row r="7" spans="1:8">
      <c r="A7" s="10">
        <v>2</v>
      </c>
      <c r="B7" s="717" t="s">
        <v>1006</v>
      </c>
      <c r="C7" s="718" t="s">
        <v>1007</v>
      </c>
    </row>
    <row r="8" spans="1:8">
      <c r="A8" s="10">
        <v>3</v>
      </c>
      <c r="B8" s="717" t="s">
        <v>1008</v>
      </c>
      <c r="C8" s="718" t="s">
        <v>1009</v>
      </c>
    </row>
    <row r="9" spans="1:8">
      <c r="A9" s="10">
        <v>4</v>
      </c>
      <c r="B9" s="717" t="s">
        <v>1010</v>
      </c>
      <c r="C9" s="718" t="s">
        <v>1007</v>
      </c>
    </row>
    <row r="10" spans="1:8">
      <c r="A10" s="10">
        <v>5</v>
      </c>
      <c r="B10" s="717" t="s">
        <v>1011</v>
      </c>
      <c r="C10" s="718" t="s">
        <v>1007</v>
      </c>
    </row>
    <row r="11" spans="1:8">
      <c r="A11" s="10">
        <v>6</v>
      </c>
      <c r="B11" s="24"/>
      <c r="C11" s="233"/>
    </row>
    <row r="12" spans="1:8">
      <c r="A12" s="10">
        <v>7</v>
      </c>
      <c r="B12" s="24"/>
      <c r="C12" s="233"/>
      <c r="H12" s="2"/>
    </row>
    <row r="13" spans="1:8">
      <c r="A13" s="10">
        <v>8</v>
      </c>
      <c r="B13" s="24"/>
      <c r="C13" s="233"/>
    </row>
    <row r="14" spans="1:8">
      <c r="A14" s="10">
        <v>9</v>
      </c>
      <c r="B14" s="24"/>
      <c r="C14" s="233"/>
    </row>
    <row r="15" spans="1:8">
      <c r="A15" s="10">
        <v>10</v>
      </c>
      <c r="B15" s="24"/>
      <c r="C15" s="233"/>
    </row>
    <row r="16" spans="1:8">
      <c r="A16" s="10"/>
      <c r="B16" s="755"/>
      <c r="C16" s="756"/>
    </row>
    <row r="17" spans="1:3">
      <c r="A17" s="10"/>
      <c r="B17" s="223" t="s">
        <v>82</v>
      </c>
      <c r="C17" s="238" t="s">
        <v>420</v>
      </c>
    </row>
    <row r="18" spans="1:3" ht="15.75">
      <c r="A18" s="10">
        <v>1</v>
      </c>
      <c r="B18" s="719" t="s">
        <v>1012</v>
      </c>
      <c r="C18" s="720" t="s">
        <v>1013</v>
      </c>
    </row>
    <row r="19" spans="1:3" ht="15.75">
      <c r="A19" s="10">
        <v>2</v>
      </c>
      <c r="B19" s="719" t="s">
        <v>1014</v>
      </c>
      <c r="C19" s="720" t="s">
        <v>1015</v>
      </c>
    </row>
    <row r="20" spans="1:3" ht="15.75">
      <c r="A20" s="10">
        <v>3</v>
      </c>
      <c r="B20" s="719" t="s">
        <v>1016</v>
      </c>
      <c r="C20" s="720" t="s">
        <v>1017</v>
      </c>
    </row>
    <row r="21" spans="1:3" ht="15.75">
      <c r="A21" s="10">
        <v>4</v>
      </c>
      <c r="B21" s="719" t="s">
        <v>1018</v>
      </c>
      <c r="C21" s="720" t="s">
        <v>1019</v>
      </c>
    </row>
    <row r="22" spans="1:3" ht="15.75">
      <c r="A22" s="10">
        <v>5</v>
      </c>
      <c r="B22" s="719" t="s">
        <v>1020</v>
      </c>
      <c r="C22" s="720" t="s">
        <v>1021</v>
      </c>
    </row>
    <row r="23" spans="1:3" ht="15.75">
      <c r="A23" s="10">
        <v>6</v>
      </c>
      <c r="B23" s="719" t="s">
        <v>1022</v>
      </c>
      <c r="C23" s="720" t="s">
        <v>1023</v>
      </c>
    </row>
    <row r="24" spans="1:3" ht="15.75">
      <c r="A24" s="10">
        <v>7</v>
      </c>
      <c r="B24" s="20"/>
      <c r="C24" s="235"/>
    </row>
    <row r="25" spans="1:3" ht="15.75">
      <c r="A25" s="10">
        <v>8</v>
      </c>
      <c r="B25" s="20"/>
      <c r="C25" s="235"/>
    </row>
    <row r="26" spans="1:3" ht="15.75">
      <c r="A26" s="10">
        <v>9</v>
      </c>
      <c r="B26" s="20"/>
      <c r="C26" s="235"/>
    </row>
    <row r="27" spans="1:3" ht="15.75" customHeight="1">
      <c r="A27" s="10">
        <v>10</v>
      </c>
      <c r="B27" s="20"/>
      <c r="C27" s="236"/>
    </row>
    <row r="28" spans="1:3" ht="15.75" customHeight="1">
      <c r="A28" s="10"/>
      <c r="B28" s="20"/>
      <c r="C28" s="21"/>
    </row>
    <row r="29" spans="1:3" ht="30" customHeight="1">
      <c r="A29" s="10"/>
      <c r="B29" s="759" t="s">
        <v>83</v>
      </c>
      <c r="C29" s="760"/>
    </row>
    <row r="30" spans="1:3">
      <c r="A30" s="10">
        <v>1</v>
      </c>
      <c r="B30" s="721" t="s">
        <v>1024</v>
      </c>
      <c r="C30" s="722">
        <v>1</v>
      </c>
    </row>
    <row r="31" spans="1:3" ht="15.75" customHeight="1">
      <c r="A31" s="10"/>
      <c r="B31" s="721"/>
      <c r="C31" s="722"/>
    </row>
    <row r="32" spans="1:3" ht="29.25" customHeight="1">
      <c r="A32" s="10"/>
      <c r="B32" s="757" t="s">
        <v>163</v>
      </c>
      <c r="C32" s="758"/>
    </row>
    <row r="33" spans="1:3">
      <c r="A33" s="10">
        <v>1</v>
      </c>
      <c r="B33" s="721" t="s">
        <v>1025</v>
      </c>
      <c r="C33" s="723">
        <v>0.35</v>
      </c>
    </row>
    <row r="34" spans="1:3" ht="16.5" thickBot="1">
      <c r="A34" s="11"/>
      <c r="B34" s="25"/>
      <c r="C34" s="234"/>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I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7" bestFit="1" customWidth="1"/>
    <col min="9" max="9" width="17" bestFit="1" customWidth="1"/>
  </cols>
  <sheetData>
    <row r="1" spans="1:9" ht="15.75">
      <c r="A1" s="13" t="s">
        <v>97</v>
      </c>
      <c r="B1" s="12" t="str">
        <f>Info!C2</f>
        <v>სს "ბანკი ქართუ"</v>
      </c>
    </row>
    <row r="2" spans="1:9" s="13" customFormat="1" ht="15.75" customHeight="1">
      <c r="A2" s="13" t="s">
        <v>98</v>
      </c>
      <c r="B2" s="588">
        <f>'1. key ratios'!B2</f>
        <v>45930</v>
      </c>
    </row>
    <row r="3" spans="1:9" s="13" customFormat="1" ht="15.75" customHeight="1"/>
    <row r="4" spans="1:9" s="13" customFormat="1" ht="15.75" customHeight="1" thickBot="1">
      <c r="A4" s="126" t="s">
        <v>244</v>
      </c>
      <c r="B4" s="127" t="s">
        <v>157</v>
      </c>
      <c r="C4" s="91"/>
      <c r="D4" s="91"/>
      <c r="E4" s="92" t="s">
        <v>76</v>
      </c>
    </row>
    <row r="5" spans="1:9" s="54" customFormat="1" ht="17.45" customHeight="1">
      <c r="A5" s="180"/>
      <c r="B5" s="181"/>
      <c r="C5" s="90" t="s">
        <v>0</v>
      </c>
      <c r="D5" s="90" t="s">
        <v>1</v>
      </c>
      <c r="E5" s="182" t="s">
        <v>2</v>
      </c>
    </row>
    <row r="6" spans="1:9" ht="14.45" customHeight="1">
      <c r="A6" s="183"/>
      <c r="B6" s="761" t="s">
        <v>133</v>
      </c>
      <c r="C6" s="761" t="s">
        <v>824</v>
      </c>
      <c r="D6" s="762" t="s">
        <v>132</v>
      </c>
      <c r="E6" s="763"/>
    </row>
    <row r="7" spans="1:9" ht="99.6" customHeight="1">
      <c r="A7" s="183"/>
      <c r="B7" s="761"/>
      <c r="C7" s="761"/>
      <c r="D7" s="178" t="s">
        <v>131</v>
      </c>
      <c r="E7" s="179" t="s">
        <v>341</v>
      </c>
    </row>
    <row r="8" spans="1:9" ht="22.5" customHeight="1">
      <c r="A8" s="365">
        <v>1</v>
      </c>
      <c r="B8" s="318" t="s">
        <v>811</v>
      </c>
      <c r="C8" s="366">
        <f>SUM(C9:C11)</f>
        <v>691309166.86147547</v>
      </c>
      <c r="D8" s="366">
        <f t="shared" ref="D8:E8" si="0">SUM(D9:D11)</f>
        <v>0</v>
      </c>
      <c r="E8" s="366">
        <f t="shared" si="0"/>
        <v>691309166.86147547</v>
      </c>
      <c r="G8" s="616"/>
      <c r="H8" s="616"/>
      <c r="I8" s="616"/>
    </row>
    <row r="9" spans="1:9">
      <c r="A9" s="365">
        <v>1.1000000000000001</v>
      </c>
      <c r="B9" s="319" t="s">
        <v>85</v>
      </c>
      <c r="C9" s="366">
        <v>38336648.174199998</v>
      </c>
      <c r="D9" s="366">
        <v>0</v>
      </c>
      <c r="E9" s="366">
        <v>38336648.174199998</v>
      </c>
      <c r="G9" s="616"/>
      <c r="H9" s="616"/>
      <c r="I9" s="616"/>
    </row>
    <row r="10" spans="1:9">
      <c r="A10" s="365">
        <v>1.2</v>
      </c>
      <c r="B10" s="319" t="s">
        <v>86</v>
      </c>
      <c r="C10" s="366">
        <v>266818112.23694327</v>
      </c>
      <c r="D10" s="366">
        <v>0</v>
      </c>
      <c r="E10" s="366">
        <v>266818112.23694327</v>
      </c>
      <c r="G10" s="616"/>
      <c r="H10" s="616"/>
      <c r="I10" s="616"/>
    </row>
    <row r="11" spans="1:9">
      <c r="A11" s="365">
        <v>1.3</v>
      </c>
      <c r="B11" s="319" t="s">
        <v>87</v>
      </c>
      <c r="C11" s="366">
        <v>386154406.45033211</v>
      </c>
      <c r="D11" s="366">
        <v>0</v>
      </c>
      <c r="E11" s="366">
        <v>386154406.45033211</v>
      </c>
      <c r="G11" s="616"/>
      <c r="H11" s="616"/>
      <c r="I11" s="616"/>
    </row>
    <row r="12" spans="1:9">
      <c r="A12" s="365">
        <v>2</v>
      </c>
      <c r="B12" s="320" t="s">
        <v>698</v>
      </c>
      <c r="C12" s="366">
        <v>0</v>
      </c>
      <c r="D12" s="366">
        <v>0</v>
      </c>
      <c r="E12" s="366">
        <v>0</v>
      </c>
      <c r="G12" s="616"/>
      <c r="H12" s="616"/>
      <c r="I12" s="616"/>
    </row>
    <row r="13" spans="1:9" ht="21">
      <c r="A13" s="365">
        <v>2.1</v>
      </c>
      <c r="B13" s="321" t="s">
        <v>699</v>
      </c>
      <c r="C13" s="366">
        <v>0</v>
      </c>
      <c r="D13" s="366">
        <v>0</v>
      </c>
      <c r="E13" s="366">
        <v>0</v>
      </c>
      <c r="G13" s="616"/>
      <c r="H13" s="616"/>
      <c r="I13" s="616"/>
    </row>
    <row r="14" spans="1:9" ht="33.950000000000003" customHeight="1">
      <c r="A14" s="365">
        <v>3</v>
      </c>
      <c r="B14" s="322" t="s">
        <v>700</v>
      </c>
      <c r="C14" s="366">
        <v>0</v>
      </c>
      <c r="D14" s="366">
        <v>0</v>
      </c>
      <c r="E14" s="366">
        <v>0</v>
      </c>
      <c r="G14" s="616"/>
      <c r="H14" s="616"/>
      <c r="I14" s="616"/>
    </row>
    <row r="15" spans="1:9" ht="32.450000000000003" customHeight="1">
      <c r="A15" s="365">
        <v>4</v>
      </c>
      <c r="B15" s="323" t="s">
        <v>701</v>
      </c>
      <c r="C15" s="366">
        <v>0</v>
      </c>
      <c r="D15" s="366">
        <v>0</v>
      </c>
      <c r="E15" s="366">
        <v>0</v>
      </c>
      <c r="G15" s="616"/>
      <c r="H15" s="616"/>
      <c r="I15" s="616"/>
    </row>
    <row r="16" spans="1:9" ht="23.1" customHeight="1">
      <c r="A16" s="365">
        <v>5</v>
      </c>
      <c r="B16" s="323" t="s">
        <v>702</v>
      </c>
      <c r="C16" s="366">
        <f>SUM(C17:C19)</f>
        <v>175637.53</v>
      </c>
      <c r="D16" s="366">
        <f t="shared" ref="D16:E16" si="1">SUM(D17:D19)</f>
        <v>0</v>
      </c>
      <c r="E16" s="366">
        <f t="shared" si="1"/>
        <v>175637.53</v>
      </c>
      <c r="G16" s="616"/>
      <c r="H16" s="616"/>
      <c r="I16" s="616"/>
    </row>
    <row r="17" spans="1:9">
      <c r="A17" s="365">
        <v>5.0999999999999996</v>
      </c>
      <c r="B17" s="324" t="s">
        <v>703</v>
      </c>
      <c r="C17" s="366">
        <v>175637.53</v>
      </c>
      <c r="D17" s="366">
        <v>0</v>
      </c>
      <c r="E17" s="366">
        <v>175637.53</v>
      </c>
      <c r="G17" s="616"/>
      <c r="H17" s="616"/>
      <c r="I17" s="616"/>
    </row>
    <row r="18" spans="1:9">
      <c r="A18" s="365">
        <v>5.2</v>
      </c>
      <c r="B18" s="324" t="s">
        <v>538</v>
      </c>
      <c r="C18" s="366">
        <v>0</v>
      </c>
      <c r="D18" s="366">
        <v>0</v>
      </c>
      <c r="E18" s="366">
        <v>0</v>
      </c>
      <c r="G18" s="616"/>
      <c r="H18" s="616"/>
      <c r="I18" s="616"/>
    </row>
    <row r="19" spans="1:9">
      <c r="A19" s="365">
        <v>5.3</v>
      </c>
      <c r="B19" s="324" t="s">
        <v>704</v>
      </c>
      <c r="C19" s="366">
        <v>0</v>
      </c>
      <c r="D19" s="366">
        <v>0</v>
      </c>
      <c r="E19" s="366">
        <v>0</v>
      </c>
      <c r="G19" s="616"/>
      <c r="H19" s="616"/>
      <c r="I19" s="616"/>
    </row>
    <row r="20" spans="1:9" ht="21">
      <c r="A20" s="365">
        <v>6</v>
      </c>
      <c r="B20" s="322" t="s">
        <v>705</v>
      </c>
      <c r="C20" s="366">
        <f>SUM(C21:C22)</f>
        <v>1109312770.626421</v>
      </c>
      <c r="D20" s="366">
        <f t="shared" ref="D20:E20" si="2">SUM(D21:D22)</f>
        <v>0</v>
      </c>
      <c r="E20" s="366">
        <f t="shared" si="2"/>
        <v>1109312770.626421</v>
      </c>
      <c r="G20" s="616"/>
      <c r="H20" s="616"/>
      <c r="I20" s="616"/>
    </row>
    <row r="21" spans="1:9">
      <c r="A21" s="365">
        <v>6.1</v>
      </c>
      <c r="B21" s="324" t="s">
        <v>538</v>
      </c>
      <c r="C21" s="366">
        <v>71888881.383941501</v>
      </c>
      <c r="D21" s="366">
        <v>0</v>
      </c>
      <c r="E21" s="366">
        <v>71888881.383941501</v>
      </c>
      <c r="G21" s="616"/>
      <c r="H21" s="616"/>
      <c r="I21" s="616"/>
    </row>
    <row r="22" spans="1:9">
      <c r="A22" s="365">
        <v>6.2</v>
      </c>
      <c r="B22" s="324" t="s">
        <v>704</v>
      </c>
      <c r="C22" s="366">
        <v>1037423889.2424796</v>
      </c>
      <c r="D22" s="366">
        <v>0</v>
      </c>
      <c r="E22" s="366">
        <v>1037423889.2424796</v>
      </c>
      <c r="G22" s="616"/>
      <c r="H22" s="616"/>
      <c r="I22" s="616"/>
    </row>
    <row r="23" spans="1:9" ht="21">
      <c r="A23" s="365">
        <v>7</v>
      </c>
      <c r="B23" s="325" t="s">
        <v>706</v>
      </c>
      <c r="C23" s="366">
        <v>9772300</v>
      </c>
      <c r="D23" s="366">
        <v>0</v>
      </c>
      <c r="E23" s="366">
        <v>9772300</v>
      </c>
      <c r="G23" s="616"/>
      <c r="H23" s="616"/>
      <c r="I23" s="616"/>
    </row>
    <row r="24" spans="1:9" ht="21">
      <c r="A24" s="365">
        <v>8</v>
      </c>
      <c r="B24" s="326" t="s">
        <v>707</v>
      </c>
      <c r="C24" s="366">
        <v>0</v>
      </c>
      <c r="D24" s="366">
        <v>0</v>
      </c>
      <c r="E24" s="366">
        <v>0</v>
      </c>
      <c r="G24" s="616"/>
      <c r="H24" s="616"/>
      <c r="I24" s="616"/>
    </row>
    <row r="25" spans="1:9">
      <c r="A25" s="365">
        <v>9</v>
      </c>
      <c r="B25" s="323" t="s">
        <v>708</v>
      </c>
      <c r="C25" s="367">
        <f>SUM(C26:C27)</f>
        <v>21327788.528435811</v>
      </c>
      <c r="D25" s="367">
        <f t="shared" ref="D25:E25" si="3">SUM(D26:D27)</f>
        <v>0</v>
      </c>
      <c r="E25" s="367">
        <f t="shared" si="3"/>
        <v>21327788.528435811</v>
      </c>
      <c r="G25" s="616"/>
      <c r="H25" s="616"/>
      <c r="I25" s="616"/>
    </row>
    <row r="26" spans="1:9">
      <c r="A26" s="365">
        <v>9.1</v>
      </c>
      <c r="B26" s="327" t="s">
        <v>709</v>
      </c>
      <c r="C26" s="366">
        <v>21327788.528435811</v>
      </c>
      <c r="D26" s="366">
        <v>0</v>
      </c>
      <c r="E26" s="366">
        <v>21327788.528435811</v>
      </c>
      <c r="G26" s="616"/>
      <c r="H26" s="616"/>
      <c r="I26" s="616"/>
    </row>
    <row r="27" spans="1:9">
      <c r="A27" s="365">
        <v>9.1999999999999993</v>
      </c>
      <c r="B27" s="327" t="s">
        <v>710</v>
      </c>
      <c r="C27" s="366">
        <v>0</v>
      </c>
      <c r="D27" s="366">
        <v>0</v>
      </c>
      <c r="E27" s="366">
        <v>0</v>
      </c>
      <c r="G27" s="616"/>
      <c r="H27" s="616"/>
      <c r="I27" s="616"/>
    </row>
    <row r="28" spans="1:9">
      <c r="A28" s="365">
        <v>10</v>
      </c>
      <c r="B28" s="323" t="s">
        <v>36</v>
      </c>
      <c r="C28" s="367">
        <f>SUM(C29:C30)</f>
        <v>12629083.810000001</v>
      </c>
      <c r="D28" s="367">
        <f t="shared" ref="D28:E28" si="4">SUM(D29:D30)</f>
        <v>12629083.810000001</v>
      </c>
      <c r="E28" s="367">
        <f t="shared" si="4"/>
        <v>0</v>
      </c>
      <c r="G28" s="616"/>
      <c r="H28" s="616"/>
      <c r="I28" s="616"/>
    </row>
    <row r="29" spans="1:9">
      <c r="A29" s="365">
        <v>10.1</v>
      </c>
      <c r="B29" s="327" t="s">
        <v>711</v>
      </c>
      <c r="C29" s="366">
        <v>0</v>
      </c>
      <c r="D29" s="366">
        <v>0</v>
      </c>
      <c r="E29" s="366">
        <v>0</v>
      </c>
      <c r="G29" s="616"/>
      <c r="H29" s="616"/>
      <c r="I29" s="616"/>
    </row>
    <row r="30" spans="1:9">
      <c r="A30" s="365">
        <v>10.199999999999999</v>
      </c>
      <c r="B30" s="327" t="s">
        <v>712</v>
      </c>
      <c r="C30" s="366">
        <v>12629083.810000001</v>
      </c>
      <c r="D30" s="366">
        <v>12629083.810000001</v>
      </c>
      <c r="E30" s="366">
        <v>0</v>
      </c>
      <c r="G30" s="616"/>
      <c r="H30" s="616"/>
      <c r="I30" s="616"/>
    </row>
    <row r="31" spans="1:9">
      <c r="A31" s="365">
        <v>11</v>
      </c>
      <c r="B31" s="323" t="s">
        <v>713</v>
      </c>
      <c r="C31" s="367">
        <f>SUM(C32:C33)</f>
        <v>4678335.2490425808</v>
      </c>
      <c r="D31" s="367">
        <f t="shared" ref="D31:E31" si="5">SUM(D32:D33)</f>
        <v>0</v>
      </c>
      <c r="E31" s="367">
        <f t="shared" si="5"/>
        <v>4678335.2490425808</v>
      </c>
      <c r="G31" s="616"/>
      <c r="H31" s="616"/>
      <c r="I31" s="616"/>
    </row>
    <row r="32" spans="1:9">
      <c r="A32" s="365">
        <v>11.1</v>
      </c>
      <c r="B32" s="327" t="s">
        <v>714</v>
      </c>
      <c r="C32" s="366">
        <v>4678335.2490425808</v>
      </c>
      <c r="D32" s="366">
        <v>0</v>
      </c>
      <c r="E32" s="366">
        <v>4678335.2490425808</v>
      </c>
      <c r="G32" s="616"/>
      <c r="H32" s="616"/>
      <c r="I32" s="616"/>
    </row>
    <row r="33" spans="1:9">
      <c r="A33" s="365">
        <v>11.2</v>
      </c>
      <c r="B33" s="327" t="s">
        <v>715</v>
      </c>
      <c r="C33" s="366">
        <v>0</v>
      </c>
      <c r="D33" s="366">
        <v>0</v>
      </c>
      <c r="E33" s="366">
        <v>0</v>
      </c>
      <c r="G33" s="616"/>
      <c r="H33" s="616"/>
      <c r="I33" s="616"/>
    </row>
    <row r="34" spans="1:9">
      <c r="A34" s="365">
        <v>13</v>
      </c>
      <c r="B34" s="323" t="s">
        <v>88</v>
      </c>
      <c r="C34" s="366">
        <v>48021960.439566113</v>
      </c>
      <c r="D34" s="366">
        <v>0</v>
      </c>
      <c r="E34" s="366">
        <v>48021960.439566113</v>
      </c>
      <c r="G34" s="616"/>
      <c r="H34" s="616"/>
      <c r="I34" s="616"/>
    </row>
    <row r="35" spans="1:9">
      <c r="A35" s="365">
        <v>13.1</v>
      </c>
      <c r="B35" s="328" t="s">
        <v>716</v>
      </c>
      <c r="C35" s="366">
        <v>45744919.543766111</v>
      </c>
      <c r="D35" s="366">
        <v>0</v>
      </c>
      <c r="E35" s="366">
        <v>45744919.543766111</v>
      </c>
      <c r="G35" s="616"/>
      <c r="H35" s="616"/>
      <c r="I35" s="616"/>
    </row>
    <row r="36" spans="1:9">
      <c r="A36" s="365">
        <v>13.2</v>
      </c>
      <c r="B36" s="328" t="s">
        <v>717</v>
      </c>
      <c r="C36" s="366">
        <v>0</v>
      </c>
      <c r="D36" s="366">
        <v>0</v>
      </c>
      <c r="E36" s="366">
        <v>0</v>
      </c>
      <c r="G36" s="616"/>
      <c r="H36" s="616"/>
      <c r="I36" s="616"/>
    </row>
    <row r="37" spans="1:9" ht="39" thickBot="1">
      <c r="A37" s="184"/>
      <c r="B37" s="185" t="s">
        <v>308</v>
      </c>
      <c r="C37" s="146">
        <f>SUM(C8,C12,C14,C15,C16,C20,C23,C24,C25,C28,C31,C34)</f>
        <v>1897227043.0449407</v>
      </c>
      <c r="D37" s="146">
        <f t="shared" ref="D37:E37" si="6">SUM(D8,D12,D14,D15,D16,D20,D23,D24,D25,D28,D31,D34)</f>
        <v>12629083.810000001</v>
      </c>
      <c r="E37" s="146">
        <f t="shared" si="6"/>
        <v>1884597959.2349408</v>
      </c>
      <c r="G37" s="616"/>
      <c r="H37" s="616"/>
      <c r="I37" s="616"/>
    </row>
    <row r="38" spans="1:9">
      <c r="A38"/>
      <c r="B38"/>
      <c r="C38"/>
      <c r="D38"/>
      <c r="E38"/>
    </row>
    <row r="39" spans="1:9">
      <c r="A39"/>
      <c r="B39"/>
      <c r="C39"/>
      <c r="D39"/>
      <c r="E39"/>
    </row>
    <row r="41" spans="1:9" s="1" customFormat="1">
      <c r="B41" s="27"/>
      <c r="F41"/>
      <c r="G41"/>
    </row>
    <row r="42" spans="1:9" s="1" customFormat="1">
      <c r="B42" s="28"/>
      <c r="F42"/>
      <c r="G42"/>
    </row>
    <row r="43" spans="1:9" s="1" customFormat="1">
      <c r="B43" s="27"/>
      <c r="F43"/>
      <c r="G43"/>
    </row>
    <row r="44" spans="1:9" s="1" customFormat="1">
      <c r="B44" s="27"/>
      <c r="F44"/>
      <c r="G44"/>
    </row>
    <row r="45" spans="1:9" s="1" customFormat="1">
      <c r="B45" s="27"/>
      <c r="F45"/>
      <c r="G45"/>
    </row>
    <row r="46" spans="1:9" s="1" customFormat="1">
      <c r="B46" s="27"/>
      <c r="F46"/>
      <c r="G46"/>
    </row>
    <row r="47" spans="1:9" s="1" customFormat="1">
      <c r="B47" s="27"/>
      <c r="F47"/>
      <c r="G47"/>
    </row>
    <row r="48" spans="1:9"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1" bestFit="1" customWidth="1"/>
    <col min="2" max="2" width="114.140625" style="1" customWidth="1"/>
    <col min="3" max="3" width="18.85546875" customWidth="1"/>
    <col min="4" max="4" width="25.42578125" style="596"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"ბანკი ქართუ"</v>
      </c>
    </row>
    <row r="2" spans="1:6" s="13" customFormat="1" ht="15.75" customHeight="1">
      <c r="A2" s="13" t="s">
        <v>98</v>
      </c>
      <c r="B2" s="588">
        <f>'1. key ratios'!B2</f>
        <v>45930</v>
      </c>
      <c r="C2"/>
      <c r="D2" s="596"/>
      <c r="E2"/>
      <c r="F2"/>
    </row>
    <row r="3" spans="1:6" s="13" customFormat="1" ht="15.75" customHeight="1">
      <c r="C3"/>
      <c r="D3" s="596"/>
      <c r="E3"/>
      <c r="F3"/>
    </row>
    <row r="4" spans="1:6" s="13" customFormat="1" ht="26.25" thickBot="1">
      <c r="A4" s="13" t="s">
        <v>245</v>
      </c>
      <c r="B4" s="98" t="s">
        <v>160</v>
      </c>
      <c r="C4" s="92" t="s">
        <v>76</v>
      </c>
      <c r="D4" s="596"/>
      <c r="E4"/>
      <c r="F4"/>
    </row>
    <row r="5" spans="1:6">
      <c r="A5" s="93">
        <v>1</v>
      </c>
      <c r="B5" s="94" t="s">
        <v>695</v>
      </c>
      <c r="C5" s="133">
        <f>'7. LI1'!E37</f>
        <v>1884597959.2349408</v>
      </c>
    </row>
    <row r="6" spans="1:6">
      <c r="A6" s="53">
        <v>2.1</v>
      </c>
      <c r="B6" s="100" t="s">
        <v>829</v>
      </c>
      <c r="C6" s="134">
        <v>207194511.38900271</v>
      </c>
    </row>
    <row r="7" spans="1:6" s="2" customFormat="1" ht="25.5" outlineLevel="1">
      <c r="A7" s="99">
        <v>2.2000000000000002</v>
      </c>
      <c r="B7" s="95" t="s">
        <v>830</v>
      </c>
      <c r="C7" s="134">
        <v>0</v>
      </c>
      <c r="D7" s="596"/>
      <c r="E7"/>
    </row>
    <row r="8" spans="1:6" s="2" customFormat="1" ht="26.25">
      <c r="A8" s="99">
        <v>3</v>
      </c>
      <c r="B8" s="96" t="s">
        <v>696</v>
      </c>
      <c r="C8" s="135">
        <f>SUM(C5:C7)</f>
        <v>2091792470.6239436</v>
      </c>
      <c r="D8" s="596"/>
      <c r="E8"/>
    </row>
    <row r="9" spans="1:6">
      <c r="A9" s="53">
        <v>4</v>
      </c>
      <c r="B9" s="103" t="s">
        <v>158</v>
      </c>
      <c r="C9" s="134">
        <v>0</v>
      </c>
    </row>
    <row r="10" spans="1:6" s="2" customFormat="1" ht="25.5" outlineLevel="1">
      <c r="A10" s="99">
        <v>5.0999999999999996</v>
      </c>
      <c r="B10" s="95" t="s">
        <v>164</v>
      </c>
      <c r="C10" s="134">
        <v>-93326573.555941597</v>
      </c>
      <c r="D10" s="596"/>
      <c r="E10"/>
    </row>
    <row r="11" spans="1:6" s="2" customFormat="1" ht="25.5" outlineLevel="1">
      <c r="A11" s="99">
        <v>5.2</v>
      </c>
      <c r="B11" s="95" t="s">
        <v>165</v>
      </c>
      <c r="C11" s="134">
        <v>0</v>
      </c>
      <c r="D11" s="596"/>
      <c r="E11"/>
    </row>
    <row r="12" spans="1:6" s="2" customFormat="1">
      <c r="A12" s="99">
        <v>6</v>
      </c>
      <c r="B12" s="101" t="s">
        <v>995</v>
      </c>
      <c r="C12" s="134">
        <v>0</v>
      </c>
      <c r="D12" s="596"/>
      <c r="E12"/>
    </row>
    <row r="13" spans="1:6" s="2" customFormat="1" ht="15.75" thickBot="1">
      <c r="A13" s="102">
        <v>7</v>
      </c>
      <c r="B13" s="97" t="s">
        <v>159</v>
      </c>
      <c r="C13" s="136">
        <f>SUM(C8:C12)</f>
        <v>1998465897.068002</v>
      </c>
      <c r="D13" s="596"/>
      <c r="E13"/>
    </row>
    <row r="15" spans="1:6">
      <c r="B15" s="17"/>
    </row>
    <row r="17" spans="2:9" s="1" customFormat="1">
      <c r="B17" s="29"/>
      <c r="C17"/>
      <c r="D17" s="596"/>
      <c r="E17"/>
      <c r="F17"/>
      <c r="G17"/>
      <c r="H17"/>
      <c r="I17"/>
    </row>
    <row r="18" spans="2:9" s="1" customFormat="1">
      <c r="B18" s="26"/>
      <c r="C18"/>
      <c r="D18" s="596"/>
      <c r="E18"/>
      <c r="F18"/>
      <c r="G18"/>
      <c r="H18"/>
      <c r="I18"/>
    </row>
    <row r="19" spans="2:9" s="1" customFormat="1">
      <c r="B19" s="26"/>
      <c r="C19"/>
      <c r="D19" s="596"/>
      <c r="E19"/>
      <c r="F19"/>
      <c r="G19"/>
      <c r="H19"/>
      <c r="I19"/>
    </row>
    <row r="20" spans="2:9" s="1" customFormat="1">
      <c r="B20" s="28"/>
      <c r="C20"/>
      <c r="D20" s="596"/>
      <c r="E20"/>
      <c r="F20"/>
      <c r="G20"/>
      <c r="H20"/>
      <c r="I20"/>
    </row>
    <row r="21" spans="2:9" s="1" customFormat="1">
      <c r="B21" s="27"/>
      <c r="C21"/>
      <c r="D21" s="596"/>
      <c r="E21"/>
      <c r="F21"/>
      <c r="G21"/>
      <c r="H21"/>
      <c r="I21"/>
    </row>
    <row r="22" spans="2:9" s="1" customFormat="1">
      <c r="B22" s="28"/>
      <c r="C22"/>
      <c r="D22" s="596"/>
      <c r="E22"/>
      <c r="F22"/>
      <c r="G22"/>
      <c r="H22"/>
      <c r="I22"/>
    </row>
    <row r="23" spans="2:9" s="1" customFormat="1">
      <c r="B23" s="27"/>
      <c r="C23"/>
      <c r="D23" s="596"/>
      <c r="E23"/>
      <c r="F23"/>
      <c r="G23"/>
      <c r="H23"/>
      <c r="I23"/>
    </row>
    <row r="24" spans="2:9" s="1" customFormat="1">
      <c r="B24" s="27"/>
      <c r="C24"/>
      <c r="D24" s="596"/>
      <c r="E24"/>
      <c r="F24"/>
      <c r="G24"/>
      <c r="H24"/>
      <c r="I24"/>
    </row>
    <row r="25" spans="2:9" s="1" customFormat="1">
      <c r="B25" s="27"/>
      <c r="C25"/>
      <c r="D25" s="596"/>
      <c r="E25"/>
      <c r="F25"/>
      <c r="G25"/>
      <c r="H25"/>
      <c r="I25"/>
    </row>
    <row r="26" spans="2:9" s="1" customFormat="1">
      <c r="B26" s="27"/>
      <c r="C26"/>
      <c r="D26" s="596"/>
      <c r="E26"/>
      <c r="F26"/>
      <c r="G26"/>
      <c r="H26"/>
      <c r="I26"/>
    </row>
    <row r="27" spans="2:9" s="1" customFormat="1">
      <c r="B27" s="27"/>
      <c r="C27"/>
      <c r="D27" s="596"/>
      <c r="E27"/>
      <c r="F27"/>
      <c r="G27"/>
      <c r="H27"/>
      <c r="I27"/>
    </row>
    <row r="28" spans="2:9" s="1" customFormat="1">
      <c r="B28" s="28"/>
      <c r="C28"/>
      <c r="D28" s="596"/>
      <c r="E28"/>
      <c r="F28"/>
      <c r="G28"/>
      <c r="H28"/>
      <c r="I28"/>
    </row>
    <row r="29" spans="2:9" s="1" customFormat="1">
      <c r="B29" s="28"/>
      <c r="C29"/>
      <c r="D29" s="596"/>
      <c r="E29"/>
      <c r="F29"/>
      <c r="G29"/>
      <c r="H29"/>
      <c r="I29"/>
    </row>
    <row r="30" spans="2:9" s="1" customFormat="1">
      <c r="B30" s="28"/>
      <c r="C30"/>
      <c r="D30" s="596"/>
      <c r="E30"/>
      <c r="F30"/>
      <c r="G30"/>
      <c r="H30"/>
      <c r="I30"/>
    </row>
    <row r="31" spans="2:9" s="1" customFormat="1">
      <c r="B31" s="28"/>
      <c r="C31"/>
      <c r="D31" s="596"/>
      <c r="E31"/>
      <c r="F31"/>
      <c r="G31"/>
      <c r="H31"/>
      <c r="I31"/>
    </row>
    <row r="32" spans="2:9" s="1" customFormat="1">
      <c r="B32" s="28"/>
      <c r="C32"/>
      <c r="D32" s="596"/>
      <c r="E32"/>
      <c r="F32"/>
      <c r="G32"/>
      <c r="H32"/>
      <c r="I32"/>
    </row>
    <row r="33" spans="2:9" s="1" customFormat="1">
      <c r="B33" s="28"/>
      <c r="C33"/>
      <c r="D33" s="596"/>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2025-10-30T14:55:51Z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